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jonjon15\Downloads\"/>
    </mc:Choice>
  </mc:AlternateContent>
  <xr:revisionPtr revIDLastSave="0" documentId="13_ncr:1_{C13990BF-7C89-4BFE-B12D-6D464F3AA660}" xr6:coauthVersionLast="47" xr6:coauthVersionMax="47" xr10:uidLastSave="{00000000-0000-0000-0000-000000000000}"/>
  <bookViews>
    <workbookView xWindow="-120" yWindow="-120" windowWidth="29040" windowHeight="15720" firstSheet="1" activeTab="1" xr2:uid="{00000000-000D-0000-FFFF-FFFF00000000}"/>
  </bookViews>
  <sheets>
    <sheet name="Grunddata" sheetId="9" state="hidden" r:id="rId1"/>
    <sheet name="Dimensionering" sheetId="19" r:id="rId2"/>
    <sheet name="Instruktion till modellen" sheetId="10" r:id="rId3"/>
  </sheets>
  <definedNames>
    <definedName name="_1_gång_var_åttonde_vecka">Grunddata!$A$59</definedName>
    <definedName name="_xlnm._FilterDatabase" localSheetId="1" hidden="1">Dimensionering!#REF!</definedName>
    <definedName name="_xlnm._FilterDatabase" localSheetId="0" hidden="1">Grunddata!$G$31:$H$39</definedName>
    <definedName name="_xlnm.Print_Area" localSheetId="1">Dimensionering!$A$1:$K$69</definedName>
    <definedName name="_xlnm.Print_Area" localSheetId="0">Grunddata!$A$1:$H$114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9" l="1"/>
  <c r="E20" i="9"/>
  <c r="C11" i="19" l="1"/>
  <c r="C22" i="9"/>
  <c r="D22" i="9"/>
  <c r="B22" i="9"/>
  <c r="E22" i="9" l="1"/>
  <c r="N19" i="19" l="1"/>
  <c r="D22" i="19" s="1"/>
  <c r="A11" i="19" l="1"/>
  <c r="K23" i="19"/>
  <c r="H79" i="9"/>
  <c r="H78" i="9"/>
  <c r="H77" i="9"/>
  <c r="H76" i="9"/>
  <c r="H71" i="9"/>
  <c r="H80" i="9"/>
  <c r="G80" i="9"/>
  <c r="G79" i="9"/>
  <c r="G78" i="9"/>
  <c r="G77" i="9"/>
  <c r="I77" i="9" s="1"/>
  <c r="G76" i="9"/>
  <c r="G75" i="9"/>
  <c r="G72" i="9"/>
  <c r="G71" i="9"/>
  <c r="D24" i="19" l="1"/>
  <c r="D28" i="19"/>
  <c r="D29" i="19"/>
  <c r="D26" i="19"/>
  <c r="D23" i="19"/>
  <c r="D27" i="19"/>
  <c r="G82" i="9"/>
  <c r="H82" i="9"/>
  <c r="G81" i="9" l="1"/>
  <c r="H81" i="9"/>
  <c r="G83" i="9"/>
  <c r="H83" i="9"/>
  <c r="H75" i="9"/>
  <c r="H74" i="9"/>
  <c r="F22" i="9"/>
  <c r="G22" i="9"/>
  <c r="H22" i="9"/>
  <c r="G31" i="19" l="1"/>
  <c r="G32" i="19"/>
  <c r="G33" i="19"/>
  <c r="G34" i="19"/>
  <c r="G74" i="9"/>
  <c r="G73" i="9"/>
  <c r="F20" i="9" l="1"/>
  <c r="G20" i="9"/>
  <c r="H20" i="9"/>
  <c r="E21" i="9"/>
  <c r="F21" i="9"/>
  <c r="G21" i="9"/>
  <c r="H21" i="9"/>
  <c r="D25" i="19" l="1"/>
  <c r="D30" i="19"/>
  <c r="E30" i="19" s="1"/>
  <c r="F30" i="19" s="1"/>
  <c r="E22" i="19"/>
  <c r="F22" i="19" l="1"/>
  <c r="G22" i="19" s="1"/>
  <c r="F55" i="19"/>
  <c r="F56" i="19"/>
  <c r="F57" i="19"/>
  <c r="F58" i="19"/>
  <c r="F59" i="19"/>
  <c r="F60" i="19"/>
  <c r="F61" i="19"/>
  <c r="F62" i="19"/>
  <c r="F63" i="19"/>
  <c r="F64" i="19"/>
  <c r="F65" i="19"/>
  <c r="F66" i="19"/>
  <c r="F54" i="19"/>
  <c r="E24" i="19"/>
  <c r="F24" i="19" s="1"/>
  <c r="E25" i="19"/>
  <c r="F25" i="19" s="1"/>
  <c r="E26" i="19"/>
  <c r="F26" i="19" s="1"/>
  <c r="E27" i="19"/>
  <c r="F27" i="19" s="1"/>
  <c r="E28" i="19"/>
  <c r="E29" i="19"/>
  <c r="F29" i="19" s="1"/>
  <c r="D67" i="19"/>
  <c r="G25" i="19" l="1"/>
  <c r="G26" i="19"/>
  <c r="F28" i="19"/>
  <c r="I32" i="19" s="1"/>
  <c r="E23" i="19"/>
  <c r="F23" i="19" s="1"/>
  <c r="G23" i="19" l="1"/>
  <c r="G28" i="19"/>
  <c r="H73" i="9"/>
  <c r="G27" i="19" s="1"/>
  <c r="H72" i="9"/>
  <c r="G29" i="19" l="1"/>
  <c r="G24" i="19"/>
  <c r="F67" i="19"/>
  <c r="G30" i="19" l="1"/>
  <c r="G35" i="19" s="1"/>
  <c r="K22" i="19" s="1"/>
  <c r="F35" i="19"/>
  <c r="I25" i="19" l="1"/>
  <c r="K24" i="19" l="1"/>
</calcChain>
</file>

<file path=xl/sharedStrings.xml><?xml version="1.0" encoding="utf-8"?>
<sst xmlns="http://schemas.openxmlformats.org/spreadsheetml/2006/main" count="265" uniqueCount="161">
  <si>
    <t>Färgat glas</t>
  </si>
  <si>
    <t>Ofärgat glas</t>
  </si>
  <si>
    <t>Matavfall</t>
  </si>
  <si>
    <t>Pappersförpackningar</t>
  </si>
  <si>
    <t>Liter/
elev &amp; vecka</t>
  </si>
  <si>
    <t>Wellpapp</t>
  </si>
  <si>
    <t>Metallförpackningar</t>
  </si>
  <si>
    <t>Summa:</t>
  </si>
  <si>
    <t xml:space="preserve">Framräknade värden för dimensionering </t>
  </si>
  <si>
    <t>LÄGENHETER</t>
  </si>
  <si>
    <t>Liter/
hushåll &amp; vecka</t>
  </si>
  <si>
    <t>Liter/
barn &amp; vecka</t>
  </si>
  <si>
    <t>KONTOR</t>
  </si>
  <si>
    <t>Liter/
boende &amp; vecka</t>
  </si>
  <si>
    <t>Längd vid uppställda kärl bredvid varandra (m)</t>
  </si>
  <si>
    <t>Returpapper</t>
  </si>
  <si>
    <t>Antal boende</t>
  </si>
  <si>
    <t>Antal barn</t>
  </si>
  <si>
    <t>Plastförpackningar</t>
  </si>
  <si>
    <t>m</t>
  </si>
  <si>
    <t>Beräkningsförklaringar</t>
  </si>
  <si>
    <t>Avfallsutrymmets längd (m)</t>
  </si>
  <si>
    <t>Avfallsutrymmets bredd (m):</t>
  </si>
  <si>
    <t>Valfri fraktion (ange i detta fält)</t>
  </si>
  <si>
    <t>Resultat - avfallsutrymme för kärl</t>
  </si>
  <si>
    <r>
      <t>Avfallsutrymmets storlek (m</t>
    </r>
    <r>
      <rPr>
        <b/>
        <vertAlign val="superscript"/>
        <sz val="12"/>
        <rFont val="Arial"/>
        <family val="2"/>
      </rPr>
      <t>2</t>
    </r>
    <r>
      <rPr>
        <b/>
        <sz val="12"/>
        <rFont val="Arial"/>
        <family val="2"/>
      </rPr>
      <t>)</t>
    </r>
  </si>
  <si>
    <t>Nuvarande dimensionering</t>
  </si>
  <si>
    <t>Nuvarande dimensionering - för jämförelse med beräknad dimensionering</t>
  </si>
  <si>
    <t>Antal lägenheter</t>
  </si>
  <si>
    <t>Rullhäck</t>
  </si>
  <si>
    <t>Dimensionering av yta för avfallsutrymme och av antal kärl (eller rullhäck) för respektive fraktion</t>
  </si>
  <si>
    <t>Restavfall</t>
  </si>
  <si>
    <r>
      <t>Liter/
m</t>
    </r>
    <r>
      <rPr>
        <vertAlign val="superscript"/>
        <sz val="12"/>
        <rFont val="Arial"/>
        <family val="2"/>
      </rPr>
      <t xml:space="preserve">2 </t>
    </r>
    <r>
      <rPr>
        <sz val="12"/>
        <rFont val="Arial"/>
        <family val="2"/>
      </rPr>
      <t>&amp; vecka</t>
    </r>
  </si>
  <si>
    <t>Ange verksamhetstyp</t>
  </si>
  <si>
    <t>Antal elever</t>
  </si>
  <si>
    <t>Tömningsintervall</t>
  </si>
  <si>
    <t xml:space="preserve">Varje vecka </t>
  </si>
  <si>
    <t>Varannan vecka</t>
  </si>
  <si>
    <t>Radnummer</t>
  </si>
  <si>
    <t>Antal 
kärl 
(beräknat)</t>
  </si>
  <si>
    <t>För befintliga verksamheter kan nuvarande dimensionering matas in nedan för jämförelse med beräknat behov.</t>
  </si>
  <si>
    <t xml:space="preserve">Nuvarande antal tömningar (enbart för egen information)
</t>
  </si>
  <si>
    <t>Antal tömningar per år
(ggr/år)</t>
  </si>
  <si>
    <t>Grunddata för dimensionering av avfallsutrymme</t>
  </si>
  <si>
    <t xml:space="preserve">(raden används för beräkning med "Leta kolumn") </t>
  </si>
  <si>
    <t>Instruktion till utvecklaren</t>
  </si>
  <si>
    <t>Antal kärl (beräknat) för leta rad används dold kolumn flik grunddata.</t>
  </si>
  <si>
    <t>För beräkning av längd vid uppställda kärl bredvid varandra används en annan formel (ej nyckelvärden i grunddatafliken.</t>
  </si>
  <si>
    <t>* Eller rullhäck. Volymen för rullhäck kan antas till 550 liter.</t>
  </si>
  <si>
    <t>Nuvarande kärlstorlek*
 (liter)</t>
  </si>
  <si>
    <t>Nuvarande antal kärl (st)</t>
  </si>
  <si>
    <t>Antal 
kärl 
(st)</t>
  </si>
  <si>
    <t>Nyckeltalen som anges avser fastighetsnära insamling av förpackningar och returpapper och utsortering av matavfall. Nyckeltalen kan inte användas för verksamheter som inte sorterar sitt avfall.</t>
  </si>
  <si>
    <t>Kärlvolym 
(liter)</t>
  </si>
  <si>
    <t>Kärlstorlek (liter) 
eller rullhäck</t>
  </si>
  <si>
    <t>Önskat avstånd
mellan kärlen 
(mm)</t>
  </si>
  <si>
    <t>Bredd på gången mellan behållarna i avfallsutrymmet:</t>
  </si>
  <si>
    <t>GRUNDDATA</t>
  </si>
  <si>
    <t>DIMENSIONERING</t>
  </si>
  <si>
    <t>Cell A byter namn beroende på vilken verksamhet som väljs i cell B8.</t>
  </si>
  <si>
    <t>Avrundat antal kärl (teoretiskt) (mellansteg i beräkningen)</t>
  </si>
  <si>
    <t>Används i beräkning av längden på avfallutrymme för att kompensera för eventuellt ojämt antal kärl</t>
  </si>
  <si>
    <t>VÅRDBOENDE</t>
  </si>
  <si>
    <t>Välj från rullistorna. Värden hämtas från bruttolistorna längst ned i denna flik.</t>
  </si>
  <si>
    <t>Bruttolista för tömningsintervall</t>
  </si>
  <si>
    <t>RESTAVFALL</t>
  </si>
  <si>
    <t>MATAVFALL</t>
  </si>
  <si>
    <t>RETURPAPPER</t>
  </si>
  <si>
    <t>PAPPERSFÖRPACKNINGAR</t>
  </si>
  <si>
    <t>PLASTFÖRPACKNINGAR</t>
  </si>
  <si>
    <t>METALLFÖRPACKNINGAR</t>
  </si>
  <si>
    <t>OFÄRGADE GLASFÖRPACKNINGAR</t>
  </si>
  <si>
    <t>FÄRGADE GLASFÖRPACKNINGAR</t>
  </si>
  <si>
    <t>Dimensionering av avfallsutrymme</t>
  </si>
  <si>
    <t>Bruttolista för kärlstorlekar och kärlens mått</t>
  </si>
  <si>
    <t>Antal kärl: Om det beräknade antalet kärl är 0,1 över heltal avrundas behovet av kärl ner till närmsta heltal, annars avrundas behovet av kärl upp till närmsta heltal.</t>
  </si>
  <si>
    <t>Pappersförpackningar och Wellpapp</t>
  </si>
  <si>
    <t>Pappersförpackningar när well sorteras ut</t>
  </si>
  <si>
    <t>Wellpapp när pappersförpackningar sorteras ut</t>
  </si>
  <si>
    <t>Hämtningsintervall</t>
  </si>
  <si>
    <t>Kärlvolym (liter)</t>
  </si>
  <si>
    <t>Returpapper / kontorspapper</t>
  </si>
  <si>
    <t>WELLPAPP</t>
  </si>
  <si>
    <r>
      <t xml:space="preserve">Mörkgröna celler </t>
    </r>
    <r>
      <rPr>
        <b/>
        <sz val="12"/>
        <rFont val="Arial"/>
        <family val="2"/>
      </rPr>
      <t>måste</t>
    </r>
    <r>
      <rPr>
        <sz val="12"/>
        <rFont val="Arial"/>
        <family val="2"/>
      </rPr>
      <t xml:space="preserve"> fyllas i</t>
    </r>
  </si>
  <si>
    <t>Ljusgröna celler fylls i vid behov</t>
  </si>
  <si>
    <r>
      <t xml:space="preserve">Samtliga gröna fält i denna flik </t>
    </r>
    <r>
      <rPr>
        <b/>
        <sz val="12"/>
        <rFont val="Arial"/>
        <family val="2"/>
      </rPr>
      <t>kan</t>
    </r>
    <r>
      <rPr>
        <sz val="12"/>
        <rFont val="Arial"/>
        <family val="2"/>
      </rPr>
      <t xml:space="preserve"> ändras och anpassas till den egna verksamheten och egna förhållanden. 
Datat i denna flik ligger till grund för beräkningarna i flik "Dimensionering". Eventuella ändringar bör göras med noggrannhet och försiktighet.</t>
    </r>
  </si>
  <si>
    <r>
      <t xml:space="preserve">Mörkgröna celler </t>
    </r>
    <r>
      <rPr>
        <b/>
        <sz val="10"/>
        <rFont val="Arial"/>
        <family val="2"/>
      </rPr>
      <t>måste</t>
    </r>
    <r>
      <rPr>
        <sz val="10"/>
        <rFont val="Arial"/>
        <family val="2"/>
      </rPr>
      <t xml:space="preserve"> fyllas i </t>
    </r>
  </si>
  <si>
    <r>
      <t xml:space="preserve">Ljusgröna celler </t>
    </r>
    <r>
      <rPr>
        <b/>
        <sz val="10"/>
        <rFont val="Arial"/>
        <family val="2"/>
      </rPr>
      <t>kan</t>
    </r>
    <r>
      <rPr>
        <sz val="10"/>
        <rFont val="Arial"/>
        <family val="2"/>
      </rPr>
      <t xml:space="preserve"> fyllas i/ändras vid behov</t>
    </r>
  </si>
  <si>
    <t xml:space="preserve">Längden i kolumn G beräknas genom att formeln hämtar rätt bredd per kärltyp från fliken grunddata, beroende på vilken storlek på behållare som anges i kolumn C.  </t>
  </si>
  <si>
    <t>1 ggr / 4:e vecka</t>
  </si>
  <si>
    <t>5 ggr / vecka</t>
  </si>
  <si>
    <t xml:space="preserve">3 ggr / vecka </t>
  </si>
  <si>
    <t xml:space="preserve">2 ggr / vecka </t>
  </si>
  <si>
    <t>2 ggr / år</t>
  </si>
  <si>
    <t>1 ggr / år</t>
  </si>
  <si>
    <t>Nyckeltalen för lägenheter avser blandade lägenhetsstorlekar och har hämtats från Avfall Sveriges Handbok för avfallsutrymmen</t>
  </si>
  <si>
    <t>Instruktion till Modell för dimensionering av avfallsutrymmen</t>
  </si>
  <si>
    <t>Vita celler är låsta för redigering</t>
  </si>
  <si>
    <t>Resultatet av beräkningarna visas i blå celler</t>
  </si>
  <si>
    <t>Orientering av kärl</t>
  </si>
  <si>
    <t>Kortsidan mot väggen</t>
  </si>
  <si>
    <t>Val om kärlen ska stå med kortsidan eller långsidan mot väggen.</t>
  </si>
  <si>
    <t>Långsidan mot väggen</t>
  </si>
  <si>
    <t>Kärlbredd inklusive avstånd mellan kärlen (mm) 
Långsida mot väggen</t>
  </si>
  <si>
    <t>Kärlbredd inklusive avstånd mellan kärlen (mm) 
Kortsida mot väggen</t>
  </si>
  <si>
    <t>Namn på verksamhet</t>
  </si>
  <si>
    <r>
      <rPr>
        <b/>
        <sz val="10"/>
        <rFont val="Arial"/>
        <family val="2"/>
      </rPr>
      <t>Volymberäkning</t>
    </r>
    <r>
      <rPr>
        <sz val="10"/>
        <rFont val="Arial"/>
        <family val="2"/>
      </rPr>
      <t xml:space="preserve">: Dimensioneringsfliken innehåller en dimensioneringsdel där beräkningar sker utifrån inmatat antal  lägenheter, elever i skolan, barn m.m. Resultatet blir det förväntade behovet av kärlvolym för olika fraktioner, vilket presenteras i hur många kärl som behövs för respektive fraktion vid vald kärlstorlek och hämtningsintervall. 
</t>
    </r>
  </si>
  <si>
    <t xml:space="preserve">Modellen syftar till att vara ett hjälpmedel vid dimensionering och planering av avfallsutrymmen. 
</t>
  </si>
  <si>
    <t xml:space="preserve">Fält som inte får förändras är låsta för redigering. </t>
  </si>
  <si>
    <t>Beskrivningar av färgmarkeringar:</t>
  </si>
  <si>
    <t>Ingen beräkning görs i grå celler</t>
  </si>
  <si>
    <t>FÖRSKOLA</t>
  </si>
  <si>
    <t>Fraktion</t>
  </si>
  <si>
    <t>1 gång / 8:e vecka</t>
  </si>
  <si>
    <t>1 gång / 12:e vecka</t>
  </si>
  <si>
    <t>Extra längd på avfallsutrymmet *</t>
  </si>
  <si>
    <t>* Till exempel för behov av yta för grovavfall, mellanlagring eller framtida behov</t>
  </si>
  <si>
    <t xml:space="preserve">Förutsätter ett rektangulärt avfallsutrymme med kärl på båda sidor och en gång i mitten. 
Det är avfallsutrymmets innermått som anges. Yta för fordonets uppställningsplats är inte inkluderat. 
</t>
  </si>
  <si>
    <t xml:space="preserve">Vid framtagande av nyckeltal för wellpapp och pappersförpackningar har dessa hanteras som en fraktion. Om bara en av dessa väljs förutsätts att både wellpapp och pappersförpackningar slängs i samma behållare. Om båda väljs görs en fördelning av den totala volymen wellpapp+pappersförpackningar (70 % / 30 %). Kärl för wellpapp kan bara väljas för verksamheter, inte för lägenheter. </t>
  </si>
  <si>
    <r>
      <rPr>
        <b/>
        <sz val="10"/>
        <rFont val="Arial"/>
        <family val="2"/>
      </rPr>
      <t>Begränsningar</t>
    </r>
    <r>
      <rPr>
        <sz val="10"/>
        <rFont val="Arial"/>
        <family val="2"/>
      </rPr>
      <t xml:space="preserve">: Modellen ska endast användas för dimensionering av avfallsutrymmen med full sortering av matavfall, restavfall, förpackningar och returpapper. Nyckeltalen som används i modellen är baserade på verksamheter som har sortering av alla, eller majoriteten av fraktionerna. Det är därför inte lämpligt att använda modellen för dimensionering av avfallsutrymmen för endast mat- och restavfall. 
</t>
    </r>
  </si>
  <si>
    <t xml:space="preserve">I fliken "Grunddata " finns nyckeltal angående kärlens mått, avfallsmängder som uppstår i olika typer av verksamheter och lägenheter samt tömningsintervall. Gröna fält i flik "Grunddata" kan anpassas till lokala förhållanden, ändringar bör dock göras med försiktighet. Inmatat data i denna flik påverkar beräkningar i dimensioneringsfliken.
</t>
  </si>
  <si>
    <t>Fliken "Dimensionering" kan med fördel dupliceras och beräkning kan göras för flera verksamheter i denna fil. Duplicering av dimensioneringsfliken görs genom att högerklicka på fliknamnet och välja "Flytta eller kopiera...", skapa sedan en ny flik. Namnet på fliken kan ändras till namnet på den verksamhet som det berör.</t>
  </si>
  <si>
    <r>
      <rPr>
        <b/>
        <sz val="10"/>
        <rFont val="Arial"/>
        <family val="2"/>
      </rPr>
      <t>Ingångsvärden</t>
    </r>
    <r>
      <rPr>
        <sz val="10"/>
        <rFont val="Arial"/>
        <family val="2"/>
      </rPr>
      <t>: I dimensioneringsfliken måste några ingångsvärden anges: typ av verksamhet och antal personer som verksamheten berör (antal lägenheter, antal barn, antal elever, antal boende eller antal kvadratmeter för kontorsverksamhet). Beräkningarna görs för allt avfall som verksamheten ger upphov till vilket innebär att personal inte ska läggas till.</t>
    </r>
  </si>
  <si>
    <r>
      <rPr>
        <b/>
        <sz val="10"/>
        <rFont val="Arial"/>
        <family val="2"/>
      </rPr>
      <t xml:space="preserve">Avfallsutrymmen med annan form: </t>
    </r>
    <r>
      <rPr>
        <sz val="10"/>
        <rFont val="Arial"/>
        <family val="2"/>
      </rPr>
      <t xml:space="preserve">Tänk på att om ditt avfallsutrymme har en annan form än det som modellen förutsatt, är det viktigt att möbleringen i avfallsutrymmet görs så att alla kärl får plats och kan dras ut för tömning. Det innebär att den beräknade sammanlagda kärllängden när kärlen ställs upp bredvid varandra, inte nödvändigtvtis motsvarar avfallsutrymmets vägglängd. </t>
    </r>
  </si>
  <si>
    <r>
      <rPr>
        <b/>
        <sz val="10"/>
        <rFont val="Arial"/>
        <family val="2"/>
      </rPr>
      <t>Avfallsutrymmet storlek</t>
    </r>
    <r>
      <rPr>
        <sz val="10"/>
        <rFont val="Arial"/>
        <family val="2"/>
      </rPr>
      <t xml:space="preserve">: Beräkning sker även av den längd som kärlen kräver om de placeras bredvid varandra. Utifrån det sker sedan en dimensionering av avfallsutrymmet, d.v.s. en beräkning av avfallsutrymmets längd och bredd. Denna dimensionering baseras på att kärlen placeras längs med väggarna med en en gång i mitten, se principskiss nedan. Det är möjligt att välja huruvida kärl större än 400 liter ska vara placerade med kortsidan eller långsidan mot väggen. </t>
    </r>
  </si>
  <si>
    <t>Tömningsintervall och kärlstorlekar per avfallsfraktion</t>
  </si>
  <si>
    <t xml:space="preserve">Nedan kan anpassning ske av vilket tömningsintervall och vilka kärlstorlekar som ska kunna väljas i Dimensioneringsfliken för en specifik avfallsfraktion. </t>
  </si>
  <si>
    <t>Kärlstorlekar</t>
  </si>
  <si>
    <t>Kärlbredd
(mm)</t>
  </si>
  <si>
    <t>Kärldjup 
(mm)</t>
  </si>
  <si>
    <t xml:space="preserve">Beräkning av avfallsutrymmets längd varierar beroende på om kärl större än 400 l placeras med kärlets kortsida eller långsida mot väggen. </t>
  </si>
  <si>
    <t>Mått på kärlen *</t>
  </si>
  <si>
    <t>Kärlhöjd** (med lock)
(mm)</t>
  </si>
  <si>
    <t>**Kärlhöjden anges som information för att kunna sätta sidoskydd i lämplig höjd på väggarna i ett avfallsutrymme. Kärlhöjden används inte i några beräkningar.</t>
  </si>
  <si>
    <t xml:space="preserve">* De i tabellen angivna måtten är de i Sverige vanligaste kärtillverkarnas maximala mått för respektive kärl. Det innebär att bredd, djup och höjd kan vara en kombination av olika kärltillverkare. </t>
  </si>
  <si>
    <r>
      <rPr>
        <b/>
        <sz val="10"/>
        <rFont val="Arial"/>
        <family val="2"/>
      </rPr>
      <t>Bruttolista för kärlstorlekar och kärlens mått</t>
    </r>
    <r>
      <rPr>
        <sz val="10"/>
        <rFont val="Arial"/>
        <family val="2"/>
      </rPr>
      <t>: Ur denna tabell hämtas data till cellerna i T</t>
    </r>
    <r>
      <rPr>
        <b/>
        <sz val="10"/>
        <rFont val="Arial"/>
        <family val="2"/>
      </rPr>
      <t>ömningsintervall och kärstorlekar per avfallsfraktion</t>
    </r>
    <r>
      <rPr>
        <sz val="10"/>
        <rFont val="Arial"/>
        <family val="2"/>
      </rPr>
      <t xml:space="preserve">. Här anges de kärl som ingår som standard i modellen samt måtten på dessa kärl. Om andra kärl är vanliga i kommunen kan dessa läggas till i grönmarkerade celler. </t>
    </r>
  </si>
  <si>
    <r>
      <rPr>
        <b/>
        <sz val="10"/>
        <rFont val="Arial"/>
        <family val="2"/>
      </rPr>
      <t>Tömningsintervall och kärlstorlekar per avfallsfraktion:</t>
    </r>
    <r>
      <rPr>
        <sz val="10"/>
        <rFont val="Arial"/>
        <family val="2"/>
      </rPr>
      <t xml:space="preserve"> Dessa ligger till grund för vilka kärlvolymer och tömningsintervall som kan väljas i Dimensioneringsfliken. Om andra kärlvolymer eller tömningsintervall önskas, kan det läggas till eller ändras här. För att kunna lägga till nya tömningsintervall eller kärlstorlekar i rullistorna måste dessa först läggas till i grönmarkerade celler i respektive bruttolista: </t>
    </r>
    <r>
      <rPr>
        <b/>
        <sz val="10"/>
        <rFont val="Arial"/>
        <family val="2"/>
      </rPr>
      <t>Bruttolista för kärlstorlekar och kärlens mått</t>
    </r>
    <r>
      <rPr>
        <sz val="10"/>
        <rFont val="Arial"/>
        <family val="2"/>
      </rPr>
      <t xml:space="preserve"> eller </t>
    </r>
    <r>
      <rPr>
        <b/>
        <sz val="10"/>
        <rFont val="Arial"/>
        <family val="2"/>
      </rPr>
      <t>Bruttolista för tömningsintervall.</t>
    </r>
  </si>
  <si>
    <r>
      <rPr>
        <b/>
        <sz val="10"/>
        <rFont val="Arial"/>
        <family val="2"/>
      </rPr>
      <t>Bruttolista för tömningsintervall:</t>
    </r>
    <r>
      <rPr>
        <sz val="10"/>
        <rFont val="Arial"/>
        <family val="2"/>
      </rPr>
      <t xml:space="preserve"> Ur denna tabell hämtas data till cellerna i T</t>
    </r>
    <r>
      <rPr>
        <b/>
        <sz val="10"/>
        <rFont val="Arial"/>
        <family val="2"/>
      </rPr>
      <t>ömningsintervall och kärlstorlekar per avfallsfraktion</t>
    </r>
    <r>
      <rPr>
        <sz val="10"/>
        <rFont val="Arial"/>
        <family val="2"/>
      </rPr>
      <t xml:space="preserve">. Om andra tömningsintervall än de som anges som standard önskas, kan dessa läggas till i grönmarkerade celler. </t>
    </r>
  </si>
  <si>
    <r>
      <rPr>
        <b/>
        <sz val="10"/>
        <rFont val="Arial"/>
        <family val="2"/>
      </rPr>
      <t>Nuvarande dimensionering</t>
    </r>
    <r>
      <rPr>
        <sz val="10"/>
        <rFont val="Arial"/>
        <family val="2"/>
      </rPr>
      <t>: Dimensioneringsfliken innehåller också en del där en befintlig verksamhets nuvarande dimensionering kan matas in för jämförelse. Tänk då på att det som beräknas i modellen utifrån nyckeltalen är sortering av majoriteten av fraktionerna.</t>
    </r>
  </si>
  <si>
    <t xml:space="preserve">Kärl med storlekar större än 400 liter kan ställas antingen med kortsidan eller långsidan mot väggen. </t>
  </si>
  <si>
    <t>Listan utgör en bruttolista för samtliga kärlstorlekar som ska kunna hanteras i modellen.</t>
  </si>
  <si>
    <t>Listan utgör en bruttolista för de tömningsintervall som ska kunna hanteras i modellen.</t>
  </si>
  <si>
    <t>Avfallsvolymer vid fastighetsnära insamling av förpackningar och returpapper</t>
  </si>
  <si>
    <r>
      <rPr>
        <b/>
        <sz val="10"/>
        <rFont val="Arial"/>
        <family val="2"/>
      </rPr>
      <t>Nyckeltal för avfallsvolymer:</t>
    </r>
    <r>
      <rPr>
        <sz val="10"/>
        <rFont val="Arial"/>
        <family val="2"/>
      </rPr>
      <t xml:space="preserve"> Nyckeltalen i Grunddatafliken kan justeras för anpassning till kommunspecifika förhållanden. I tillhörande användarmanual finns tabeller med rekommenderade intervall för uppkomna volymer per verksamhet och avfallsfraktion. </t>
    </r>
  </si>
  <si>
    <t>Hög</t>
  </si>
  <si>
    <t>Låg</t>
  </si>
  <si>
    <t>Normal</t>
  </si>
  <si>
    <t>LÄGENHETER Låg</t>
  </si>
  <si>
    <t>LÄGENHETER Normal</t>
  </si>
  <si>
    <t>LÄGENHETER Hög</t>
  </si>
  <si>
    <t xml:space="preserve">Underlag till rullister </t>
  </si>
  <si>
    <t xml:space="preserve">Underlag till beräkning av antal kärl </t>
  </si>
  <si>
    <t>Antal kvadratmeter (m2)</t>
  </si>
  <si>
    <t>Underlag till förklarande text</t>
  </si>
  <si>
    <t>SKOLA</t>
  </si>
  <si>
    <t>Returpapper avser medianvärde för skola, förskola och vårdboende</t>
  </si>
  <si>
    <t>Scenario "Normal" är det scenario som kan antas vara lämpligt för de flesta flerbostadshus och bör användas som standardschablon</t>
  </si>
  <si>
    <t>Scenario "Hög" kan användas när avfallsflödena uppskattas vara högre än genomsnittet, t.ex. lägenheter med många personer per hushåll.</t>
  </si>
  <si>
    <t>Scenario "Låg" kan användas när avfallsflödena uppskattas vara lägre än normalt, t.ex. studentbostäder.</t>
  </si>
  <si>
    <t>Beräkning av avfallsutrymmets längd (cell K22) görs genom att lägga till längden för drygt ett halvt kärl (det största). Detta kompenserar för eventuellt ojämt antal kärl (se principskiss i Instruktionsfliken).</t>
  </si>
  <si>
    <t>1 ggn/ 6:e vecka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</si>
</sst>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 st&quot;"/>
    <numFmt numFmtId="165" formatCode="0.0"/>
    <numFmt numFmtId="166" formatCode="0.000"/>
  </numFmts>
  <fonts count="27" x14ac:knownFonts="1">
    <font>
      <sz val="10"/>
      <name val="Arial"/>
      <family val="2"/>
    </font>
    <font>
      <b/>
      <sz val="10"/>
      <name val="Arial"/>
      <family val="2"/>
    </font>
    <font>
      <sz val="8"/>
      <name val="Arial"/>
      <family val="2"/>
    </font>
    <font>
      <b/>
      <i/>
      <sz val="10"/>
      <name val="Arial"/>
      <family val="2"/>
    </font>
    <font>
      <sz val="10"/>
      <name val="Arial"/>
      <family val="2"/>
    </font>
    <font>
      <sz val="10"/>
      <color rgb="FFFF0000"/>
      <name val="Arial"/>
      <family val="2"/>
    </font>
    <font>
      <b/>
      <sz val="12"/>
      <name val="Arial"/>
      <family val="2"/>
    </font>
    <font>
      <sz val="12"/>
      <name val="Arial"/>
      <family val="2"/>
    </font>
    <font>
      <sz val="9"/>
      <name val="Arial"/>
      <family val="2"/>
    </font>
    <font>
      <b/>
      <sz val="14"/>
      <name val="Arial"/>
      <family val="2"/>
    </font>
    <font>
      <b/>
      <sz val="16"/>
      <name val="Arial"/>
      <family val="2"/>
    </font>
    <font>
      <u/>
      <sz val="10"/>
      <color theme="10"/>
      <name val="Arial"/>
      <family val="2"/>
    </font>
    <font>
      <u/>
      <sz val="10"/>
      <color theme="11"/>
      <name val="Arial"/>
      <family val="2"/>
    </font>
    <font>
      <sz val="10"/>
      <color theme="1"/>
      <name val="Arial"/>
      <family val="2"/>
    </font>
    <font>
      <i/>
      <sz val="9"/>
      <name val="Arial"/>
      <family val="2"/>
    </font>
    <font>
      <b/>
      <sz val="18"/>
      <name val="Arial"/>
      <family val="2"/>
    </font>
    <font>
      <vertAlign val="superscript"/>
      <sz val="12"/>
      <name val="Arial"/>
      <family val="2"/>
    </font>
    <font>
      <i/>
      <sz val="10"/>
      <name val="Arial"/>
      <family val="2"/>
    </font>
    <font>
      <b/>
      <vertAlign val="superscript"/>
      <sz val="12"/>
      <name val="Arial"/>
      <family val="2"/>
    </font>
    <font>
      <b/>
      <sz val="12"/>
      <color rgb="FFFF0000"/>
      <name val="Arial"/>
      <family val="2"/>
    </font>
    <font>
      <sz val="12"/>
      <color rgb="FFFF0000"/>
      <name val="Arial"/>
      <family val="2"/>
    </font>
    <font>
      <b/>
      <sz val="12"/>
      <color theme="1"/>
      <name val="Arial"/>
      <family val="2"/>
    </font>
    <font>
      <b/>
      <sz val="10"/>
      <color rgb="FFFF0000"/>
      <name val="Arial"/>
      <family val="2"/>
    </font>
    <font>
      <b/>
      <sz val="11"/>
      <color rgb="FFFF0000"/>
      <name val="Arial"/>
      <family val="2"/>
    </font>
    <font>
      <sz val="12"/>
      <color theme="1"/>
      <name val="Arial"/>
      <family val="2"/>
    </font>
    <font>
      <b/>
      <sz val="10"/>
      <color theme="0"/>
      <name val="Arial"/>
      <family val="2"/>
    </font>
    <font>
      <sz val="10"/>
      <color theme="0"/>
      <name val="Arial"/>
      <family val="2"/>
    </font>
  </fonts>
  <fills count="9">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indexed="64"/>
      </bottom>
      <diagonal/>
    </border>
    <border>
      <left style="thin">
        <color auto="1"/>
      </left>
      <right/>
      <top style="thin">
        <color auto="1"/>
      </top>
      <bottom/>
      <diagonal/>
    </border>
    <border>
      <left style="medium">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top style="thin">
        <color indexed="64"/>
      </top>
      <bottom/>
      <diagonal/>
    </border>
    <border>
      <left/>
      <right style="thin">
        <color auto="1"/>
      </right>
      <top style="thin">
        <color auto="1"/>
      </top>
      <bottom/>
      <diagonal/>
    </border>
    <border>
      <left style="thin">
        <color indexed="64"/>
      </left>
      <right/>
      <top/>
      <bottom style="thin">
        <color auto="1"/>
      </bottom>
      <diagonal/>
    </border>
    <border>
      <left/>
      <right/>
      <top style="medium">
        <color indexed="64"/>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179">
    <xf numFmtId="0" fontId="0" fillId="0" borderId="0" xfId="0"/>
    <xf numFmtId="0" fontId="1" fillId="0" borderId="0" xfId="0" applyFont="1"/>
    <xf numFmtId="0" fontId="9" fillId="0" borderId="0" xfId="0" applyFont="1"/>
    <xf numFmtId="0" fontId="0" fillId="2" borderId="1" xfId="0" applyFill="1" applyBorder="1" applyAlignment="1" applyProtection="1">
      <alignment horizontal="center" wrapText="1"/>
      <protection locked="0"/>
    </xf>
    <xf numFmtId="0" fontId="0" fillId="0" borderId="0" xfId="0" applyAlignment="1">
      <alignment wrapText="1"/>
    </xf>
    <xf numFmtId="0" fontId="1" fillId="0" borderId="0" xfId="0" applyFont="1" applyAlignment="1">
      <alignment wrapText="1"/>
    </xf>
    <xf numFmtId="0" fontId="0" fillId="0" borderId="0" xfId="0" applyAlignment="1" applyProtection="1">
      <alignment horizontal="center"/>
      <protection locked="0"/>
    </xf>
    <xf numFmtId="1" fontId="0" fillId="2" borderId="3" xfId="0" applyNumberFormat="1" applyFill="1" applyBorder="1" applyAlignment="1" applyProtection="1">
      <alignment horizontal="center"/>
      <protection locked="0"/>
    </xf>
    <xf numFmtId="0" fontId="5" fillId="0" borderId="0" xfId="0" applyFont="1"/>
    <xf numFmtId="0" fontId="0" fillId="0" borderId="1" xfId="0" applyBorder="1" applyAlignment="1">
      <alignment horizontal="left" vertical="top" wrapText="1"/>
    </xf>
    <xf numFmtId="0" fontId="0" fillId="0" borderId="1" xfId="0" applyBorder="1" applyAlignment="1">
      <alignment horizontal="center" vertical="top" wrapText="1"/>
    </xf>
    <xf numFmtId="1" fontId="0" fillId="3" borderId="1" xfId="0" applyNumberFormat="1" applyFill="1" applyBorder="1" applyAlignment="1">
      <alignment horizontal="center"/>
    </xf>
    <xf numFmtId="0" fontId="13" fillId="0" borderId="0" xfId="0" applyFont="1"/>
    <xf numFmtId="0" fontId="5" fillId="0" borderId="0" xfId="0" applyFont="1" applyAlignment="1">
      <alignment horizontal="center"/>
    </xf>
    <xf numFmtId="0" fontId="1" fillId="0" borderId="0" xfId="0" applyFont="1" applyAlignment="1">
      <alignment horizontal="left" vertical="top" wrapText="1"/>
    </xf>
    <xf numFmtId="0" fontId="0" fillId="0" borderId="15" xfId="0" applyBorder="1"/>
    <xf numFmtId="0" fontId="0" fillId="0" borderId="6" xfId="0" applyBorder="1"/>
    <xf numFmtId="0" fontId="4" fillId="0" borderId="0" xfId="0" applyFont="1"/>
    <xf numFmtId="0" fontId="0" fillId="0" borderId="0" xfId="0" applyAlignment="1">
      <alignment horizontal="center"/>
    </xf>
    <xf numFmtId="0" fontId="1" fillId="0" borderId="0" xfId="0" applyFont="1" applyAlignment="1">
      <alignment horizontal="center"/>
    </xf>
    <xf numFmtId="2" fontId="4" fillId="0" borderId="0" xfId="0" applyNumberFormat="1" applyFont="1"/>
    <xf numFmtId="0" fontId="10" fillId="0" borderId="4" xfId="0" applyFont="1" applyBorder="1"/>
    <xf numFmtId="0" fontId="0" fillId="0" borderId="4" xfId="0" applyBorder="1"/>
    <xf numFmtId="0" fontId="20" fillId="0" borderId="4" xfId="0" applyFont="1" applyBorder="1"/>
    <xf numFmtId="0" fontId="10" fillId="0" borderId="0" xfId="0" applyFont="1"/>
    <xf numFmtId="0" fontId="20" fillId="0" borderId="0" xfId="0" applyFont="1"/>
    <xf numFmtId="0" fontId="7" fillId="0" borderId="0" xfId="0" applyFont="1"/>
    <xf numFmtId="0" fontId="7" fillId="0" borderId="0" xfId="0" applyFont="1" applyAlignment="1">
      <alignment horizontal="center" vertical="top"/>
    </xf>
    <xf numFmtId="164" fontId="0" fillId="0" borderId="0" xfId="0" applyNumberFormat="1"/>
    <xf numFmtId="0" fontId="1" fillId="0" borderId="18" xfId="0" applyFont="1" applyBorder="1"/>
    <xf numFmtId="164" fontId="0" fillId="0" borderId="18" xfId="0" applyNumberFormat="1" applyBorder="1"/>
    <xf numFmtId="0" fontId="0" fillId="0" borderId="18" xfId="0" applyBorder="1"/>
    <xf numFmtId="0" fontId="6" fillId="0" borderId="0" xfId="0" applyFont="1"/>
    <xf numFmtId="0" fontId="15" fillId="0" borderId="0" xfId="0" applyFont="1"/>
    <xf numFmtId="0" fontId="0" fillId="0" borderId="0" xfId="0" applyAlignment="1">
      <alignment vertical="top" wrapText="1"/>
    </xf>
    <xf numFmtId="0" fontId="7" fillId="0" borderId="1" xfId="0" applyFont="1" applyBorder="1"/>
    <xf numFmtId="0" fontId="7" fillId="0" borderId="0" xfId="0" applyFont="1" applyAlignment="1">
      <alignment horizontal="center" wrapText="1"/>
    </xf>
    <xf numFmtId="165" fontId="0" fillId="0" borderId="1" xfId="0" applyNumberFormat="1" applyBorder="1" applyAlignment="1">
      <alignment horizontal="center"/>
    </xf>
    <xf numFmtId="1" fontId="0" fillId="0" borderId="1" xfId="0" applyNumberFormat="1" applyBorder="1" applyAlignment="1">
      <alignment horizontal="center"/>
    </xf>
    <xf numFmtId="165" fontId="0" fillId="0" borderId="0" xfId="0" applyNumberFormat="1"/>
    <xf numFmtId="0" fontId="8" fillId="0" borderId="0" xfId="0" applyFont="1"/>
    <xf numFmtId="0" fontId="20" fillId="0" borderId="0" xfId="0" applyFont="1" applyAlignment="1">
      <alignment horizontal="center" vertical="top" wrapText="1"/>
    </xf>
    <xf numFmtId="165" fontId="5" fillId="0" borderId="0" xfId="0" applyNumberFormat="1" applyFont="1"/>
    <xf numFmtId="165" fontId="0" fillId="5" borderId="12" xfId="0" applyNumberFormat="1" applyFill="1" applyBorder="1" applyAlignment="1">
      <alignment horizontal="center"/>
    </xf>
    <xf numFmtId="0" fontId="6" fillId="0" borderId="0" xfId="0" applyFont="1" applyAlignment="1">
      <alignment horizontal="left"/>
    </xf>
    <xf numFmtId="165" fontId="6" fillId="0" borderId="0" xfId="0" applyNumberFormat="1" applyFont="1" applyAlignment="1">
      <alignment horizontal="center"/>
    </xf>
    <xf numFmtId="1" fontId="6" fillId="0" borderId="0" xfId="0" applyNumberFormat="1" applyFont="1" applyAlignment="1">
      <alignment horizontal="center"/>
    </xf>
    <xf numFmtId="0" fontId="0" fillId="0" borderId="0" xfId="0" applyAlignment="1">
      <alignment horizontal="left" vertical="center"/>
    </xf>
    <xf numFmtId="0" fontId="3" fillId="0" borderId="0" xfId="0" applyFont="1"/>
    <xf numFmtId="0" fontId="0" fillId="0" borderId="0" xfId="0" applyAlignment="1">
      <alignment horizontal="center" vertical="top"/>
    </xf>
    <xf numFmtId="10" fontId="0" fillId="0" borderId="0" xfId="0" applyNumberFormat="1"/>
    <xf numFmtId="0" fontId="7" fillId="0" borderId="1" xfId="0" applyFont="1" applyBorder="1" applyAlignment="1">
      <alignment horizontal="center" vertical="top" wrapText="1"/>
    </xf>
    <xf numFmtId="0" fontId="0" fillId="0" borderId="1" xfId="0" applyBorder="1"/>
    <xf numFmtId="0" fontId="7" fillId="2" borderId="0" xfId="0" applyFont="1" applyFill="1" applyAlignment="1" applyProtection="1">
      <alignment horizontal="center"/>
      <protection locked="0"/>
    </xf>
    <xf numFmtId="0" fontId="0" fillId="0" borderId="0" xfId="0" applyAlignment="1">
      <alignment horizontal="left" vertical="top" wrapText="1"/>
    </xf>
    <xf numFmtId="165" fontId="0" fillId="5" borderId="2" xfId="0" applyNumberFormat="1" applyFill="1" applyBorder="1" applyAlignment="1">
      <alignment horizontal="center"/>
    </xf>
    <xf numFmtId="0" fontId="21" fillId="0" borderId="0" xfId="0" applyFont="1"/>
    <xf numFmtId="0" fontId="20" fillId="0" borderId="1" xfId="0" applyFont="1" applyBorder="1" applyAlignment="1">
      <alignment horizontal="center" vertical="top" wrapText="1"/>
    </xf>
    <xf numFmtId="0" fontId="7" fillId="0" borderId="3" xfId="0" applyFont="1" applyBorder="1" applyAlignment="1">
      <alignment horizontal="center" vertical="top" wrapText="1"/>
    </xf>
    <xf numFmtId="0" fontId="0" fillId="0" borderId="10" xfId="0" applyBorder="1"/>
    <xf numFmtId="0" fontId="0" fillId="0" borderId="0" xfId="0" applyAlignment="1">
      <alignment vertical="top"/>
    </xf>
    <xf numFmtId="0" fontId="14" fillId="0" borderId="0" xfId="0" applyFont="1" applyAlignment="1">
      <alignment horizontal="left" vertical="top"/>
    </xf>
    <xf numFmtId="0" fontId="8" fillId="0" borderId="0" xfId="0" applyFont="1" applyAlignment="1">
      <alignment horizontal="left" vertical="top"/>
    </xf>
    <xf numFmtId="0" fontId="7" fillId="0" borderId="0" xfId="0" applyFont="1" applyAlignment="1">
      <alignment horizontal="left" vertical="top" wrapText="1"/>
    </xf>
    <xf numFmtId="0" fontId="8" fillId="0" borderId="18" xfId="0" applyFont="1" applyBorder="1" applyAlignment="1">
      <alignment horizontal="left" vertical="top"/>
    </xf>
    <xf numFmtId="0" fontId="9" fillId="0" borderId="0" xfId="0" applyFont="1" applyAlignment="1">
      <alignment horizontal="left" vertical="top"/>
    </xf>
    <xf numFmtId="0" fontId="13" fillId="0" borderId="0" xfId="0" applyFont="1" applyAlignment="1">
      <alignment horizontal="left" vertical="top"/>
    </xf>
    <xf numFmtId="0" fontId="7" fillId="0" borderId="2" xfId="0" applyFont="1" applyBorder="1" applyAlignment="1">
      <alignment horizontal="center" vertical="top" wrapText="1"/>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8" fillId="0" borderId="12" xfId="0" applyFont="1" applyBorder="1" applyAlignment="1">
      <alignment horizontal="left" vertical="top"/>
    </xf>
    <xf numFmtId="0" fontId="0" fillId="0" borderId="0" xfId="0" applyProtection="1">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9" xfId="0" applyBorder="1" applyProtection="1">
      <protection locked="0"/>
    </xf>
    <xf numFmtId="0" fontId="0" fillId="0" borderId="18" xfId="0" applyBorder="1" applyProtection="1">
      <protection locked="0"/>
    </xf>
    <xf numFmtId="0" fontId="5" fillId="0" borderId="0" xfId="0" applyFont="1" applyAlignment="1" applyProtection="1">
      <alignment horizontal="center"/>
      <protection locked="0"/>
    </xf>
    <xf numFmtId="0" fontId="0" fillId="0" borderId="2" xfId="0" applyBorder="1"/>
    <xf numFmtId="0" fontId="0" fillId="0" borderId="3" xfId="0" applyBorder="1"/>
    <xf numFmtId="0" fontId="1" fillId="0" borderId="0" xfId="0" applyFont="1" applyAlignment="1" applyProtection="1">
      <alignment wrapText="1"/>
      <protection locked="0"/>
    </xf>
    <xf numFmtId="0" fontId="17" fillId="4" borderId="2" xfId="0" applyFont="1" applyFill="1" applyBorder="1" applyProtection="1">
      <protection locked="0"/>
    </xf>
    <xf numFmtId="0" fontId="0" fillId="4" borderId="1" xfId="0" applyFill="1" applyBorder="1" applyAlignment="1" applyProtection="1">
      <alignment horizontal="center" wrapText="1"/>
      <protection locked="0"/>
    </xf>
    <xf numFmtId="1" fontId="0" fillId="4" borderId="1" xfId="0" applyNumberFormat="1" applyFill="1" applyBorder="1" applyAlignment="1" applyProtection="1">
      <alignment horizontal="center"/>
      <protection locked="0"/>
    </xf>
    <xf numFmtId="0" fontId="17" fillId="4" borderId="1" xfId="0" applyFont="1" applyFill="1" applyBorder="1" applyProtection="1">
      <protection locked="0"/>
    </xf>
    <xf numFmtId="1" fontId="0" fillId="4" borderId="3" xfId="0" applyNumberFormat="1" applyFill="1" applyBorder="1" applyAlignment="1" applyProtection="1">
      <alignment horizontal="center"/>
      <protection locked="0"/>
    </xf>
    <xf numFmtId="0" fontId="0" fillId="4" borderId="1" xfId="0" applyFill="1" applyBorder="1" applyAlignment="1" applyProtection="1">
      <alignment horizontal="center" vertical="center"/>
      <protection locked="0"/>
    </xf>
    <xf numFmtId="165" fontId="0" fillId="4" borderId="1" xfId="0" applyNumberFormat="1" applyFill="1" applyBorder="1" applyAlignment="1" applyProtection="1">
      <alignment horizontal="center" wrapText="1"/>
      <protection locked="0"/>
    </xf>
    <xf numFmtId="165" fontId="0" fillId="4" borderId="1" xfId="0" applyNumberFormat="1" applyFill="1" applyBorder="1" applyAlignment="1" applyProtection="1">
      <alignment horizontal="center"/>
      <protection locked="0"/>
    </xf>
    <xf numFmtId="0" fontId="0" fillId="4" borderId="1" xfId="0" applyFill="1" applyBorder="1" applyProtection="1">
      <protection locked="0"/>
    </xf>
    <xf numFmtId="0" fontId="0" fillId="4" borderId="1" xfId="0" applyFill="1" applyBorder="1" applyAlignment="1" applyProtection="1">
      <alignment horizontal="left" vertical="top"/>
      <protection locked="0"/>
    </xf>
    <xf numFmtId="0" fontId="13" fillId="0" borderId="0" xfId="0" applyFont="1" applyAlignment="1">
      <alignment vertical="center"/>
    </xf>
    <xf numFmtId="0" fontId="7" fillId="4" borderId="3" xfId="0" applyFont="1" applyFill="1" applyBorder="1" applyAlignment="1">
      <alignment vertical="center"/>
    </xf>
    <xf numFmtId="0" fontId="0" fillId="0" borderId="0" xfId="0" applyAlignment="1">
      <alignment vertical="center"/>
    </xf>
    <xf numFmtId="0" fontId="7" fillId="2" borderId="14" xfId="0" applyFont="1" applyFill="1" applyBorder="1" applyAlignment="1">
      <alignment vertical="center"/>
    </xf>
    <xf numFmtId="0" fontId="24" fillId="2" borderId="20" xfId="0" applyFont="1" applyFill="1" applyBorder="1" applyAlignment="1">
      <alignment vertical="center"/>
    </xf>
    <xf numFmtId="0" fontId="24" fillId="4" borderId="11" xfId="0" applyFont="1" applyFill="1" applyBorder="1"/>
    <xf numFmtId="0" fontId="0" fillId="4" borderId="1" xfId="0" applyFill="1" applyBorder="1" applyAlignment="1" applyProtection="1">
      <alignment horizontal="center"/>
      <protection locked="0"/>
    </xf>
    <xf numFmtId="1" fontId="0" fillId="4" borderId="2"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0" xfId="0" applyFont="1" applyAlignment="1">
      <alignment horizontal="left" vertical="top"/>
    </xf>
    <xf numFmtId="0" fontId="0" fillId="4" borderId="2" xfId="0" applyFill="1" applyBorder="1" applyAlignment="1" applyProtection="1">
      <alignment horizontal="left" vertical="top"/>
      <protection locked="0"/>
    </xf>
    <xf numFmtId="0" fontId="7" fillId="0" borderId="0" xfId="0" applyFont="1" applyAlignment="1">
      <alignment vertical="top" wrapText="1"/>
    </xf>
    <xf numFmtId="0" fontId="1" fillId="0" borderId="19" xfId="0" applyFont="1" applyBorder="1" applyAlignment="1">
      <alignment horizontal="left"/>
    </xf>
    <xf numFmtId="0" fontId="7" fillId="4" borderId="1" xfId="0" applyFont="1" applyFill="1" applyBorder="1" applyAlignment="1" applyProtection="1">
      <alignment horizontal="center" vertical="top" wrapText="1"/>
      <protection locked="0"/>
    </xf>
    <xf numFmtId="0" fontId="0" fillId="0" borderId="21" xfId="0" applyBorder="1"/>
    <xf numFmtId="1" fontId="5" fillId="0" borderId="0" xfId="0" applyNumberFormat="1" applyFont="1" applyAlignment="1">
      <alignment horizontal="center"/>
    </xf>
    <xf numFmtId="0" fontId="25" fillId="7" borderId="0" xfId="0" applyFont="1" applyFill="1" applyAlignment="1">
      <alignment wrapText="1"/>
    </xf>
    <xf numFmtId="0" fontId="26" fillId="7" borderId="0" xfId="0" applyFont="1" applyFill="1" applyAlignment="1">
      <alignment horizontal="left" vertical="top" wrapText="1"/>
    </xf>
    <xf numFmtId="0" fontId="9" fillId="0" borderId="0" xfId="0" applyFont="1" applyAlignment="1">
      <alignment vertical="top"/>
    </xf>
    <xf numFmtId="0" fontId="0" fillId="2" borderId="1" xfId="0" applyFill="1" applyBorder="1" applyAlignment="1">
      <alignment horizontal="left" vertical="center" wrapText="1"/>
    </xf>
    <xf numFmtId="0" fontId="0" fillId="4" borderId="1" xfId="0" applyFill="1" applyBorder="1" applyAlignment="1">
      <alignment horizontal="left" vertical="center" wrapText="1"/>
    </xf>
    <xf numFmtId="0" fontId="0" fillId="5" borderId="1" xfId="0" applyFill="1" applyBorder="1" applyAlignment="1">
      <alignment horizontal="left" vertical="center"/>
    </xf>
    <xf numFmtId="0" fontId="0" fillId="0" borderId="1" xfId="0" applyBorder="1" applyAlignment="1">
      <alignment horizontal="left" vertical="center"/>
    </xf>
    <xf numFmtId="0" fontId="0" fillId="6" borderId="1" xfId="0" applyFill="1" applyBorder="1" applyAlignment="1">
      <alignment vertical="center" wrapText="1"/>
    </xf>
    <xf numFmtId="0" fontId="0" fillId="0" borderId="23" xfId="0" applyBorder="1"/>
    <xf numFmtId="0" fontId="0" fillId="0" borderId="19" xfId="0" applyBorder="1"/>
    <xf numFmtId="0" fontId="0" fillId="0" borderId="20" xfId="0" applyBorder="1"/>
    <xf numFmtId="0" fontId="0" fillId="0" borderId="24" xfId="0" applyBorder="1"/>
    <xf numFmtId="0" fontId="5" fillId="0" borderId="24" xfId="0" applyFont="1" applyBorder="1"/>
    <xf numFmtId="0" fontId="0" fillId="0" borderId="25" xfId="0" applyBorder="1"/>
    <xf numFmtId="1" fontId="1" fillId="0" borderId="19" xfId="0" applyNumberFormat="1" applyFont="1" applyBorder="1" applyAlignment="1">
      <alignment horizontal="center"/>
    </xf>
    <xf numFmtId="0" fontId="7" fillId="0" borderId="1" xfId="0" applyFont="1" applyBorder="1" applyAlignment="1">
      <alignment horizontal="left" vertical="top"/>
    </xf>
    <xf numFmtId="1" fontId="0" fillId="4" borderId="1" xfId="0" applyNumberFormat="1" applyFill="1" applyBorder="1" applyAlignment="1" applyProtection="1">
      <alignment horizontal="center" wrapText="1"/>
      <protection locked="0"/>
    </xf>
    <xf numFmtId="2" fontId="0" fillId="4" borderId="1" xfId="0" applyNumberFormat="1" applyFill="1" applyBorder="1" applyAlignment="1" applyProtection="1">
      <alignment horizontal="center" wrapText="1"/>
      <protection locked="0"/>
    </xf>
    <xf numFmtId="0" fontId="24" fillId="0" borderId="0" xfId="0" applyFont="1" applyAlignment="1">
      <alignment vertical="center"/>
    </xf>
    <xf numFmtId="0" fontId="0" fillId="0" borderId="1" xfId="0" applyBorder="1" applyAlignment="1" applyProtection="1">
      <alignment vertical="center" wrapText="1"/>
      <protection locked="0"/>
    </xf>
    <xf numFmtId="0" fontId="0" fillId="0" borderId="1" xfId="0" applyBorder="1" applyAlignment="1">
      <alignment horizontal="left" vertical="center" wrapText="1"/>
    </xf>
    <xf numFmtId="165" fontId="6" fillId="6" borderId="8" xfId="0" applyNumberFormat="1" applyFont="1" applyFill="1" applyBorder="1" applyAlignment="1">
      <alignment horizontal="center" vertical="top" wrapText="1"/>
    </xf>
    <xf numFmtId="1" fontId="6" fillId="6" borderId="9" xfId="0" applyNumberFormat="1" applyFont="1" applyFill="1" applyBorder="1" applyAlignment="1">
      <alignment horizontal="center" vertical="top" wrapText="1"/>
    </xf>
    <xf numFmtId="0" fontId="25" fillId="8" borderId="0" xfId="0" applyFont="1" applyFill="1"/>
    <xf numFmtId="0" fontId="26" fillId="8" borderId="0" xfId="0" applyFont="1" applyFill="1"/>
    <xf numFmtId="0" fontId="8" fillId="0" borderId="0" xfId="0" applyFont="1" applyAlignment="1">
      <alignment vertical="top"/>
    </xf>
    <xf numFmtId="0" fontId="8" fillId="0" borderId="18" xfId="0" applyFont="1" applyBorder="1" applyAlignment="1">
      <alignment vertical="top"/>
    </xf>
    <xf numFmtId="0" fontId="23" fillId="0" borderId="0" xfId="0" applyFont="1" applyAlignment="1">
      <alignment vertical="center"/>
    </xf>
    <xf numFmtId="0" fontId="24" fillId="2" borderId="0" xfId="0" applyFont="1" applyFill="1" applyAlignment="1" applyProtection="1">
      <alignment vertical="center"/>
      <protection locked="0"/>
    </xf>
    <xf numFmtId="165" fontId="0" fillId="0" borderId="2" xfId="0" applyNumberFormat="1" applyBorder="1" applyAlignment="1">
      <alignment horizontal="center"/>
    </xf>
    <xf numFmtId="0" fontId="0" fillId="0" borderId="1" xfId="0" applyBorder="1" applyAlignment="1">
      <alignment horizontal="left" vertical="top"/>
    </xf>
    <xf numFmtId="0" fontId="0" fillId="0" borderId="1" xfId="0" applyBorder="1" applyAlignment="1">
      <alignment horizontal="center"/>
    </xf>
    <xf numFmtId="0" fontId="8" fillId="0" borderId="19" xfId="0" applyFont="1" applyBorder="1" applyAlignment="1">
      <alignment horizontal="left" vertical="top"/>
    </xf>
    <xf numFmtId="0" fontId="22" fillId="0" borderId="0" xfId="0" applyFont="1" applyAlignment="1">
      <alignment horizontal="left" vertical="top"/>
    </xf>
    <xf numFmtId="0" fontId="5" fillId="0" borderId="0" xfId="0" applyFont="1" applyAlignment="1">
      <alignment wrapText="1"/>
    </xf>
    <xf numFmtId="0" fontId="22" fillId="0" borderId="0" xfId="0" applyFont="1" applyAlignment="1">
      <alignment horizontal="left" wrapText="1"/>
    </xf>
    <xf numFmtId="0" fontId="7" fillId="2" borderId="0" xfId="0" applyFont="1" applyFill="1" applyAlignment="1" applyProtection="1">
      <alignment vertical="top"/>
      <protection locked="0"/>
    </xf>
    <xf numFmtId="166" fontId="19" fillId="0" borderId="0" xfId="0" quotePrefix="1" applyNumberFormat="1" applyFont="1" applyAlignment="1">
      <alignment horizontal="center" vertical="top" wrapText="1"/>
    </xf>
    <xf numFmtId="166" fontId="0" fillId="0" borderId="1" xfId="0" applyNumberFormat="1" applyBorder="1" applyAlignment="1">
      <alignment horizontal="center"/>
    </xf>
    <xf numFmtId="0" fontId="14" fillId="0" borderId="0" xfId="0" applyFont="1"/>
    <xf numFmtId="0" fontId="7" fillId="0" borderId="0" xfId="0" applyFont="1" applyAlignment="1" applyProtection="1">
      <alignment vertical="top"/>
      <protection locked="0"/>
    </xf>
    <xf numFmtId="0" fontId="0" fillId="2" borderId="0" xfId="0" applyFill="1" applyProtection="1">
      <protection locked="0"/>
    </xf>
    <xf numFmtId="0" fontId="7" fillId="4" borderId="3" xfId="0" applyFont="1" applyFill="1" applyBorder="1" applyAlignment="1">
      <alignment horizontal="left" vertical="top" wrapText="1"/>
    </xf>
    <xf numFmtId="0" fontId="7" fillId="4" borderId="13" xfId="0" applyFont="1" applyFill="1" applyBorder="1" applyAlignment="1">
      <alignment horizontal="left" vertical="top" wrapText="1"/>
    </xf>
    <xf numFmtId="0" fontId="7" fillId="4" borderId="11" xfId="0" applyFont="1" applyFill="1" applyBorder="1" applyAlignment="1">
      <alignment horizontal="left" vertical="top" wrapText="1"/>
    </xf>
    <xf numFmtId="0" fontId="1" fillId="0" borderId="1" xfId="0" applyFont="1" applyBorder="1" applyAlignment="1">
      <alignment horizontal="center"/>
    </xf>
    <xf numFmtId="0" fontId="0" fillId="0" borderId="0" xfId="0" applyAlignment="1">
      <alignment horizontal="left" vertical="top" wrapText="1"/>
    </xf>
    <xf numFmtId="0" fontId="7" fillId="2" borderId="0" xfId="0" applyFont="1" applyFill="1" applyAlignment="1" applyProtection="1">
      <alignment horizontal="left" vertical="top"/>
      <protection locked="0"/>
    </xf>
    <xf numFmtId="0" fontId="6" fillId="0" borderId="1" xfId="0" applyFont="1" applyBorder="1" applyAlignment="1">
      <alignment horizontal="center" vertical="top"/>
    </xf>
    <xf numFmtId="0" fontId="0" fillId="6" borderId="5" xfId="0" applyFill="1" applyBorder="1" applyAlignment="1">
      <alignment horizontal="left" wrapText="1"/>
    </xf>
    <xf numFmtId="0" fontId="0" fillId="6" borderId="0" xfId="0" applyFill="1" applyAlignment="1">
      <alignment horizontal="left" wrapText="1"/>
    </xf>
    <xf numFmtId="0" fontId="0" fillId="6" borderId="8" xfId="0" applyFill="1" applyBorder="1" applyAlignment="1">
      <alignment horizontal="left" wrapText="1"/>
    </xf>
    <xf numFmtId="0" fontId="15" fillId="6" borderId="16" xfId="0" applyFont="1" applyFill="1" applyBorder="1" applyAlignment="1">
      <alignment horizontal="center"/>
    </xf>
    <xf numFmtId="0" fontId="15" fillId="6" borderId="22" xfId="0" applyFont="1" applyFill="1" applyBorder="1" applyAlignment="1">
      <alignment horizontal="center"/>
    </xf>
    <xf numFmtId="0" fontId="15" fillId="6" borderId="17" xfId="0" applyFont="1" applyFill="1" applyBorder="1" applyAlignment="1">
      <alignment horizontal="center"/>
    </xf>
    <xf numFmtId="0" fontId="6" fillId="0" borderId="3" xfId="0" applyFont="1" applyBorder="1" applyAlignment="1">
      <alignment horizontal="center" vertical="top"/>
    </xf>
    <xf numFmtId="0" fontId="6" fillId="0" borderId="13" xfId="0" applyFont="1" applyBorder="1" applyAlignment="1">
      <alignment horizontal="center" vertical="top"/>
    </xf>
    <xf numFmtId="0" fontId="6" fillId="0" borderId="11" xfId="0" applyFont="1" applyBorder="1" applyAlignment="1">
      <alignment horizontal="center" vertical="top"/>
    </xf>
    <xf numFmtId="165" fontId="26" fillId="5" borderId="2" xfId="0" applyNumberFormat="1" applyFont="1" applyFill="1" applyBorder="1" applyAlignment="1">
      <alignment horizontal="center"/>
    </xf>
    <xf numFmtId="165" fontId="26" fillId="5" borderId="12" xfId="0" applyNumberFormat="1" applyFont="1" applyFill="1" applyBorder="1" applyAlignment="1">
      <alignment horizontal="center"/>
    </xf>
    <xf numFmtId="165" fontId="26" fillId="5" borderId="10" xfId="0" applyNumberFormat="1" applyFont="1" applyFill="1" applyBorder="1" applyAlignment="1">
      <alignment horizontal="center"/>
    </xf>
    <xf numFmtId="0" fontId="6" fillId="6" borderId="5" xfId="0" applyFont="1" applyFill="1" applyBorder="1" applyAlignment="1">
      <alignment horizontal="left" vertical="top" wrapText="1"/>
    </xf>
    <xf numFmtId="0" fontId="6" fillId="6" borderId="0" xfId="0" applyFont="1" applyFill="1" applyAlignment="1">
      <alignment horizontal="left" vertical="top" wrapText="1"/>
    </xf>
    <xf numFmtId="0" fontId="6" fillId="6" borderId="5" xfId="0" applyFont="1" applyFill="1" applyBorder="1" applyAlignment="1">
      <alignment horizontal="left" wrapText="1"/>
    </xf>
    <xf numFmtId="0" fontId="6" fillId="6" borderId="0" xfId="0" applyFont="1" applyFill="1" applyAlignment="1">
      <alignment horizontal="left" wrapText="1"/>
    </xf>
    <xf numFmtId="0" fontId="6" fillId="6" borderId="7" xfId="0" applyFont="1" applyFill="1" applyBorder="1" applyAlignment="1">
      <alignment horizontal="left" vertical="top" wrapText="1"/>
    </xf>
    <xf numFmtId="0" fontId="6" fillId="6" borderId="18" xfId="0" applyFont="1" applyFill="1" applyBorder="1" applyAlignment="1">
      <alignment horizontal="left" vertical="top" wrapText="1"/>
    </xf>
    <xf numFmtId="165" fontId="20" fillId="0" borderId="0" xfId="0" applyNumberFormat="1" applyFont="1" applyAlignment="1">
      <alignment horizontal="left" vertical="center"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23" fillId="0" borderId="4" xfId="0" applyFont="1" applyBorder="1" applyAlignment="1">
      <alignment horizontal="left" vertical="top" wrapText="1"/>
    </xf>
    <xf numFmtId="0" fontId="23" fillId="0" borderId="0" xfId="0" applyFont="1" applyAlignment="1">
      <alignment horizontal="left" vertical="top" wrapText="1"/>
    </xf>
  </cellXfs>
  <cellStyles count="5">
    <cellStyle name="Följd hyperlänk" xfId="2" builtinId="9" hidden="1"/>
    <cellStyle name="Följd hyperlänk" xfId="4" builtinId="9" hidden="1"/>
    <cellStyle name="Hyperlänk" xfId="1" builtinId="8" hidden="1"/>
    <cellStyle name="Hyperlänk" xfId="3" builtinId="8" hidden="1"/>
    <cellStyle name="Normal" xfId="0" builtinId="0" customBuiltin="1"/>
  </cellStyles>
  <dxfs count="1">
    <dxf>
      <font>
        <color theme="0"/>
      </font>
      <fill>
        <patternFill patternType="none">
          <bgColor auto="1"/>
        </patternFill>
      </fill>
    </dxf>
  </dxfs>
  <tableStyles count="0" defaultTableStyle="TableStyleMedium2" defaultPivotStyle="PivotStyleLight16"/>
  <colors>
    <mruColors>
      <color rgb="FFD6E2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oneCellAnchor>
    <xdr:from>
      <xdr:col>0</xdr:col>
      <xdr:colOff>310662</xdr:colOff>
      <xdr:row>24</xdr:row>
      <xdr:rowOff>103211</xdr:rowOff>
    </xdr:from>
    <xdr:ext cx="2740270" cy="1605653"/>
    <xdr:pic>
      <xdr:nvPicPr>
        <xdr:cNvPr id="3" name="Bildobjekt 2">
          <a:extLst>
            <a:ext uri="{FF2B5EF4-FFF2-40B4-BE49-F238E27FC236}">
              <a16:creationId xmlns:a16="http://schemas.microsoft.com/office/drawing/2014/main" id="{E5C71329-27F6-4830-8BF6-A14666244611}"/>
            </a:ext>
          </a:extLst>
        </xdr:cNvPr>
        <xdr:cNvPicPr>
          <a:picLocks noChangeAspect="1"/>
        </xdr:cNvPicPr>
      </xdr:nvPicPr>
      <xdr:blipFill>
        <a:blip xmlns:r="http://schemas.openxmlformats.org/officeDocument/2006/relationships" r:embed="rId1"/>
        <a:stretch>
          <a:fillRect/>
        </a:stretch>
      </xdr:blipFill>
      <xdr:spPr>
        <a:xfrm>
          <a:off x="310662" y="10152086"/>
          <a:ext cx="2740270" cy="1605653"/>
        </a:xfrm>
        <a:prstGeom prst="rect">
          <a:avLst/>
        </a:prstGeom>
      </xdr:spPr>
    </xdr:pic>
    <xdr:clientData/>
  </xdr:oneCellAnchor>
  <xdr:twoCellAnchor>
    <xdr:from>
      <xdr:col>0</xdr:col>
      <xdr:colOff>976678</xdr:colOff>
      <xdr:row>23</xdr:row>
      <xdr:rowOff>103309</xdr:rowOff>
    </xdr:from>
    <xdr:to>
      <xdr:col>1</xdr:col>
      <xdr:colOff>353890</xdr:colOff>
      <xdr:row>24</xdr:row>
      <xdr:rowOff>150933</xdr:rowOff>
    </xdr:to>
    <xdr:sp macro="" textlink="">
      <xdr:nvSpPr>
        <xdr:cNvPr id="4" name="textruta 3">
          <a:extLst>
            <a:ext uri="{FF2B5EF4-FFF2-40B4-BE49-F238E27FC236}">
              <a16:creationId xmlns:a16="http://schemas.microsoft.com/office/drawing/2014/main" id="{759FCD7B-1F46-45D0-8B50-6531F8ACF197}"/>
            </a:ext>
          </a:extLst>
        </xdr:cNvPr>
        <xdr:cNvSpPr txBox="1"/>
      </xdr:nvSpPr>
      <xdr:spPr>
        <a:xfrm>
          <a:off x="976678" y="9990259"/>
          <a:ext cx="2034687"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Principskiss för avfallsutrymme</a:t>
          </a:r>
        </a:p>
      </xdr:txBody>
    </xdr:sp>
    <xdr:clientData/>
  </xdr:twoCellAnchor>
  <xdr:twoCellAnchor>
    <xdr:from>
      <xdr:col>0</xdr:col>
      <xdr:colOff>1524000</xdr:colOff>
      <xdr:row>28</xdr:row>
      <xdr:rowOff>58614</xdr:rowOff>
    </xdr:from>
    <xdr:to>
      <xdr:col>0</xdr:col>
      <xdr:colOff>2315308</xdr:colOff>
      <xdr:row>29</xdr:row>
      <xdr:rowOff>153865</xdr:rowOff>
    </xdr:to>
    <xdr:sp macro="" textlink="">
      <xdr:nvSpPr>
        <xdr:cNvPr id="5" name="textruta 4">
          <a:extLst>
            <a:ext uri="{FF2B5EF4-FFF2-40B4-BE49-F238E27FC236}">
              <a16:creationId xmlns:a16="http://schemas.microsoft.com/office/drawing/2014/main" id="{69BC8635-3399-4E2C-9056-5D47324EE59F}"/>
            </a:ext>
          </a:extLst>
        </xdr:cNvPr>
        <xdr:cNvSpPr txBox="1"/>
      </xdr:nvSpPr>
      <xdr:spPr>
        <a:xfrm>
          <a:off x="1524000" y="10763249"/>
          <a:ext cx="791308" cy="2564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Mittgång</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114"/>
  <sheetViews>
    <sheetView showGridLines="0" zoomScale="97" zoomScaleNormal="100" workbookViewId="0">
      <selection activeCell="C24" sqref="C24"/>
    </sheetView>
  </sheetViews>
  <sheetFormatPr defaultColWidth="10.85546875" defaultRowHeight="12.75" x14ac:dyDescent="0.2"/>
  <cols>
    <col min="1" max="1" width="39.42578125" customWidth="1"/>
    <col min="2" max="8" width="20.85546875" customWidth="1"/>
    <col min="9" max="12" width="10.85546875" hidden="1" customWidth="1"/>
  </cols>
  <sheetData>
    <row r="1" spans="1:12" ht="20.25" x14ac:dyDescent="0.3">
      <c r="A1" s="24" t="s">
        <v>43</v>
      </c>
    </row>
    <row r="2" spans="1:12" ht="12.75" customHeight="1" x14ac:dyDescent="0.3">
      <c r="A2" s="24"/>
    </row>
    <row r="3" spans="1:12" ht="51" customHeight="1" x14ac:dyDescent="0.2">
      <c r="A3" s="149" t="s">
        <v>85</v>
      </c>
      <c r="B3" s="150"/>
      <c r="C3" s="150"/>
      <c r="D3" s="150"/>
      <c r="E3" s="150"/>
      <c r="F3" s="151"/>
      <c r="G3" s="102"/>
      <c r="H3" s="102"/>
    </row>
    <row r="6" spans="1:12" ht="18" x14ac:dyDescent="0.2">
      <c r="A6" s="65" t="s">
        <v>142</v>
      </c>
      <c r="E6" s="18"/>
    </row>
    <row r="7" spans="1:12" ht="13.15" customHeight="1" x14ac:dyDescent="0.2">
      <c r="A7" s="66" t="s">
        <v>52</v>
      </c>
      <c r="K7" s="13" t="s">
        <v>38</v>
      </c>
    </row>
    <row r="8" spans="1:12" ht="13.15" customHeight="1" x14ac:dyDescent="0.2">
      <c r="J8" s="13"/>
    </row>
    <row r="9" spans="1:12" x14ac:dyDescent="0.2">
      <c r="B9" s="14" t="s">
        <v>147</v>
      </c>
      <c r="C9" s="14" t="s">
        <v>148</v>
      </c>
      <c r="D9" s="14" t="s">
        <v>149</v>
      </c>
      <c r="E9" s="14" t="s">
        <v>154</v>
      </c>
      <c r="F9" s="14" t="s">
        <v>111</v>
      </c>
      <c r="G9" s="14" t="s">
        <v>62</v>
      </c>
      <c r="H9" s="14" t="s">
        <v>12</v>
      </c>
      <c r="J9" s="13">
        <v>1</v>
      </c>
    </row>
    <row r="10" spans="1:12" s="8" customFormat="1" x14ac:dyDescent="0.2">
      <c r="A10" s="141"/>
      <c r="B10" s="142"/>
      <c r="C10" s="142"/>
      <c r="D10" s="142"/>
      <c r="E10" s="142"/>
      <c r="F10" s="142"/>
      <c r="G10" s="142"/>
      <c r="H10" s="142"/>
      <c r="J10" s="13"/>
    </row>
    <row r="11" spans="1:12" ht="33" x14ac:dyDescent="0.2">
      <c r="A11" s="122" t="s">
        <v>112</v>
      </c>
      <c r="B11" s="67" t="s">
        <v>10</v>
      </c>
      <c r="C11" s="67" t="s">
        <v>10</v>
      </c>
      <c r="D11" s="67" t="s">
        <v>10</v>
      </c>
      <c r="E11" s="67" t="s">
        <v>4</v>
      </c>
      <c r="F11" s="67" t="s">
        <v>11</v>
      </c>
      <c r="G11" s="67" t="s">
        <v>13</v>
      </c>
      <c r="H11" s="51" t="s">
        <v>32</v>
      </c>
      <c r="J11" s="13">
        <v>3</v>
      </c>
    </row>
    <row r="12" spans="1:12" ht="18" customHeight="1" x14ac:dyDescent="0.2">
      <c r="A12" s="15" t="s">
        <v>2</v>
      </c>
      <c r="B12" s="123">
        <v>5</v>
      </c>
      <c r="C12" s="123">
        <v>10</v>
      </c>
      <c r="D12" s="123">
        <v>15</v>
      </c>
      <c r="E12" s="86">
        <v>1.75</v>
      </c>
      <c r="F12" s="86">
        <v>3.5052083333333335</v>
      </c>
      <c r="G12" s="86">
        <v>7.9450757575757569</v>
      </c>
      <c r="H12" s="124">
        <v>4.5672135509766315E-2</v>
      </c>
      <c r="J12" s="13">
        <v>4</v>
      </c>
    </row>
    <row r="13" spans="1:12" ht="18" customHeight="1" x14ac:dyDescent="0.2">
      <c r="A13" s="16" t="s">
        <v>31</v>
      </c>
      <c r="B13" s="82">
        <v>40</v>
      </c>
      <c r="C13" s="82">
        <v>50</v>
      </c>
      <c r="D13" s="82">
        <v>60</v>
      </c>
      <c r="E13" s="87">
        <v>9.7273255813953483</v>
      </c>
      <c r="F13" s="82">
        <v>18.375</v>
      </c>
      <c r="G13" s="82">
        <v>143.47826086956522</v>
      </c>
      <c r="H13" s="124">
        <v>0.40887302796701325</v>
      </c>
      <c r="J13" s="13">
        <v>5</v>
      </c>
    </row>
    <row r="14" spans="1:12" ht="18" customHeight="1" x14ac:dyDescent="0.2">
      <c r="A14" s="16" t="s">
        <v>15</v>
      </c>
      <c r="B14" s="87">
        <v>2.5</v>
      </c>
      <c r="C14" s="82">
        <v>5</v>
      </c>
      <c r="D14" s="87">
        <v>7.5</v>
      </c>
      <c r="E14" s="87">
        <v>0.70895522388059706</v>
      </c>
      <c r="F14" s="87">
        <v>0.95677083333333335</v>
      </c>
      <c r="G14" s="87">
        <v>2.612359550561798</v>
      </c>
      <c r="H14" s="124">
        <v>7.2298633660207001E-2</v>
      </c>
      <c r="J14" s="13">
        <v>6</v>
      </c>
      <c r="L14" s="8" t="s">
        <v>155</v>
      </c>
    </row>
    <row r="15" spans="1:12" ht="18" customHeight="1" x14ac:dyDescent="0.2">
      <c r="A15" s="16" t="s">
        <v>76</v>
      </c>
      <c r="B15" s="82">
        <v>40</v>
      </c>
      <c r="C15" s="82">
        <v>50</v>
      </c>
      <c r="D15" s="82">
        <v>60</v>
      </c>
      <c r="E15" s="87">
        <v>6.3610767326732676</v>
      </c>
      <c r="F15" s="87">
        <v>9.2307692307692299</v>
      </c>
      <c r="G15" s="87">
        <v>32.475694444444443</v>
      </c>
      <c r="H15" s="124">
        <v>0.1496282628869659</v>
      </c>
      <c r="J15" s="13">
        <v>7</v>
      </c>
    </row>
    <row r="16" spans="1:12" ht="18" customHeight="1" x14ac:dyDescent="0.2">
      <c r="A16" s="16" t="s">
        <v>18</v>
      </c>
      <c r="B16" s="82">
        <v>20</v>
      </c>
      <c r="C16" s="82">
        <v>30</v>
      </c>
      <c r="D16" s="82">
        <v>40</v>
      </c>
      <c r="E16" s="87">
        <v>1.0683191186922529</v>
      </c>
      <c r="F16" s="87">
        <v>2.3125</v>
      </c>
      <c r="G16" s="87">
        <v>14.014220505617979</v>
      </c>
      <c r="H16" s="124">
        <v>0.11873826058164924</v>
      </c>
      <c r="J16" s="13">
        <v>8</v>
      </c>
    </row>
    <row r="17" spans="1:10" ht="18" customHeight="1" x14ac:dyDescent="0.2">
      <c r="A17" s="16" t="s">
        <v>6</v>
      </c>
      <c r="B17" s="87">
        <v>1</v>
      </c>
      <c r="C17" s="87">
        <v>2</v>
      </c>
      <c r="D17" s="87">
        <v>3</v>
      </c>
      <c r="E17" s="87">
        <v>0.32843646179401992</v>
      </c>
      <c r="F17" s="87">
        <v>1.1262019230769231</v>
      </c>
      <c r="G17" s="87">
        <v>2</v>
      </c>
      <c r="H17" s="124">
        <v>2.277166193181818E-2</v>
      </c>
      <c r="J17" s="13">
        <v>9</v>
      </c>
    </row>
    <row r="18" spans="1:10" ht="18" customHeight="1" x14ac:dyDescent="0.2">
      <c r="A18" s="16" t="s">
        <v>1</v>
      </c>
      <c r="B18" s="87">
        <v>1</v>
      </c>
      <c r="C18" s="87">
        <v>2</v>
      </c>
      <c r="D18" s="87">
        <v>3</v>
      </c>
      <c r="E18" s="87">
        <v>0.11801537976858748</v>
      </c>
      <c r="F18" s="87">
        <v>0.2809586247086247</v>
      </c>
      <c r="G18" s="87">
        <v>1.1146336553945249</v>
      </c>
      <c r="H18" s="124">
        <v>8.3907453381663593E-3</v>
      </c>
      <c r="J18" s="13">
        <v>10</v>
      </c>
    </row>
    <row r="19" spans="1:10" ht="18" customHeight="1" x14ac:dyDescent="0.2">
      <c r="A19" s="16" t="s">
        <v>0</v>
      </c>
      <c r="B19" s="87">
        <v>1</v>
      </c>
      <c r="C19" s="87">
        <v>2</v>
      </c>
      <c r="D19" s="87">
        <v>3</v>
      </c>
      <c r="E19" s="87">
        <v>5.605590062111801E-2</v>
      </c>
      <c r="F19" s="87">
        <v>0.23749999999999999</v>
      </c>
      <c r="G19" s="87">
        <v>0.79373625366568912</v>
      </c>
      <c r="H19" s="124">
        <v>2.009380882475658E-2</v>
      </c>
      <c r="J19" s="13">
        <v>11</v>
      </c>
    </row>
    <row r="20" spans="1:10" ht="18" customHeight="1" x14ac:dyDescent="0.2">
      <c r="A20" s="52" t="s">
        <v>78</v>
      </c>
      <c r="B20" s="37"/>
      <c r="C20" s="37"/>
      <c r="D20" s="37"/>
      <c r="E20" s="37">
        <f>E15*0.7</f>
        <v>4.4527537128712869</v>
      </c>
      <c r="F20" s="37">
        <f t="shared" ref="F20:H20" si="0">F15*0.7</f>
        <v>6.4615384615384608</v>
      </c>
      <c r="G20" s="37">
        <f t="shared" si="0"/>
        <v>22.73298611111111</v>
      </c>
      <c r="H20" s="37">
        <f t="shared" si="0"/>
        <v>0.10473978402087612</v>
      </c>
      <c r="J20" s="13">
        <v>12</v>
      </c>
    </row>
    <row r="21" spans="1:10" ht="18" customHeight="1" x14ac:dyDescent="0.2">
      <c r="A21" s="52" t="s">
        <v>77</v>
      </c>
      <c r="B21" s="136"/>
      <c r="C21" s="136"/>
      <c r="D21" s="136"/>
      <c r="E21" s="37">
        <f t="shared" ref="E21:H21" si="1">E15*0.3</f>
        <v>1.9083230198019803</v>
      </c>
      <c r="F21" s="37">
        <f t="shared" si="1"/>
        <v>2.7692307692307687</v>
      </c>
      <c r="G21" s="37">
        <f t="shared" si="1"/>
        <v>9.7427083333333329</v>
      </c>
      <c r="H21" s="37">
        <f t="shared" si="1"/>
        <v>4.4888478866089772E-2</v>
      </c>
      <c r="J21" s="13">
        <v>13</v>
      </c>
    </row>
    <row r="22" spans="1:10" ht="18" customHeight="1" x14ac:dyDescent="0.2">
      <c r="A22" s="103" t="s">
        <v>7</v>
      </c>
      <c r="B22" s="121">
        <f>SUM(B12:B19)</f>
        <v>110.5</v>
      </c>
      <c r="C22" s="121">
        <f t="shared" ref="C22:D22" si="2">SUM(C12:C19)</f>
        <v>151</v>
      </c>
      <c r="D22" s="121">
        <f t="shared" si="2"/>
        <v>191.5</v>
      </c>
      <c r="E22" s="121">
        <f>SUM(E12:E19)</f>
        <v>20.118184398825189</v>
      </c>
      <c r="F22" s="121">
        <f t="shared" ref="F22:H22" si="3">SUM(F12:F19)</f>
        <v>36.024908945221433</v>
      </c>
      <c r="G22" s="121">
        <f t="shared" si="3"/>
        <v>204.43398103682537</v>
      </c>
      <c r="H22" s="121">
        <f t="shared" si="3"/>
        <v>0.84646653670034278</v>
      </c>
      <c r="J22" s="8" t="s">
        <v>44</v>
      </c>
    </row>
    <row r="23" spans="1:10" x14ac:dyDescent="0.2">
      <c r="C23" s="1"/>
    </row>
    <row r="24" spans="1:10" x14ac:dyDescent="0.2">
      <c r="A24" s="62" t="s">
        <v>95</v>
      </c>
      <c r="C24" s="1"/>
    </row>
    <row r="25" spans="1:10" ht="13.5" thickBot="1" x14ac:dyDescent="0.25">
      <c r="A25" s="64"/>
      <c r="B25" s="31"/>
      <c r="C25" s="29"/>
      <c r="D25" s="31"/>
      <c r="E25" s="31"/>
      <c r="F25" s="31"/>
      <c r="G25" s="31"/>
      <c r="H25" s="31"/>
    </row>
    <row r="26" spans="1:10" x14ac:dyDescent="0.2">
      <c r="A26" s="17"/>
      <c r="B26" s="17"/>
    </row>
    <row r="27" spans="1:10" ht="18" x14ac:dyDescent="0.2">
      <c r="A27" s="65" t="s">
        <v>125</v>
      </c>
      <c r="E27" s="18"/>
    </row>
    <row r="28" spans="1:10" ht="15.95" customHeight="1" x14ac:dyDescent="0.2">
      <c r="A28" s="66" t="s">
        <v>126</v>
      </c>
      <c r="B28" s="66"/>
      <c r="C28" s="66"/>
      <c r="D28" s="66"/>
      <c r="E28" s="66"/>
      <c r="F28" s="66"/>
      <c r="G28" s="66"/>
      <c r="H28" s="66"/>
    </row>
    <row r="29" spans="1:10" ht="15.95" customHeight="1" x14ac:dyDescent="0.2">
      <c r="A29" s="66" t="s">
        <v>63</v>
      </c>
      <c r="B29" s="66"/>
      <c r="C29" s="66"/>
      <c r="D29" s="66"/>
      <c r="E29" s="66"/>
      <c r="F29" s="66"/>
      <c r="G29" s="66"/>
      <c r="H29" s="66"/>
    </row>
    <row r="30" spans="1:10" ht="15.75" x14ac:dyDescent="0.25">
      <c r="A30" s="32"/>
      <c r="B30" s="32"/>
      <c r="D30" s="32"/>
      <c r="E30" s="32"/>
      <c r="G30" s="32"/>
      <c r="H30" s="32"/>
    </row>
    <row r="31" spans="1:10" x14ac:dyDescent="0.2">
      <c r="A31" s="1" t="s">
        <v>65</v>
      </c>
      <c r="D31" s="1" t="s">
        <v>68</v>
      </c>
      <c r="G31" s="1" t="s">
        <v>71</v>
      </c>
    </row>
    <row r="32" spans="1:10" s="4" customFormat="1" x14ac:dyDescent="0.2">
      <c r="A32" s="79" t="s">
        <v>35</v>
      </c>
      <c r="B32" s="79" t="s">
        <v>127</v>
      </c>
      <c r="D32" s="79" t="s">
        <v>35</v>
      </c>
      <c r="E32" s="79" t="s">
        <v>127</v>
      </c>
      <c r="G32" s="79" t="s">
        <v>35</v>
      </c>
      <c r="H32" s="79" t="s">
        <v>127</v>
      </c>
    </row>
    <row r="33" spans="1:8" x14ac:dyDescent="0.2">
      <c r="A33" s="88" t="s">
        <v>37</v>
      </c>
      <c r="B33" s="89">
        <v>190</v>
      </c>
      <c r="D33" s="88" t="s">
        <v>37</v>
      </c>
      <c r="E33" s="89">
        <v>370</v>
      </c>
      <c r="G33" s="88" t="s">
        <v>37</v>
      </c>
      <c r="H33" s="89">
        <v>190</v>
      </c>
    </row>
    <row r="34" spans="1:8" x14ac:dyDescent="0.2">
      <c r="A34" s="88" t="s">
        <v>36</v>
      </c>
      <c r="B34" s="89">
        <v>370</v>
      </c>
      <c r="D34" s="88" t="s">
        <v>36</v>
      </c>
      <c r="E34" s="89">
        <v>660</v>
      </c>
      <c r="G34" s="88" t="s">
        <v>36</v>
      </c>
      <c r="H34" s="89"/>
    </row>
    <row r="35" spans="1:8" x14ac:dyDescent="0.2">
      <c r="A35" s="88" t="s">
        <v>160</v>
      </c>
      <c r="B35" s="89">
        <v>660</v>
      </c>
      <c r="D35" s="88" t="s">
        <v>89</v>
      </c>
      <c r="E35" s="89"/>
      <c r="G35" s="88" t="s">
        <v>89</v>
      </c>
      <c r="H35" s="89"/>
    </row>
    <row r="36" spans="1:8" x14ac:dyDescent="0.2">
      <c r="A36" s="88"/>
      <c r="B36" s="89"/>
      <c r="D36" s="88" t="s">
        <v>160</v>
      </c>
      <c r="E36" s="89"/>
      <c r="G36" s="88" t="s">
        <v>113</v>
      </c>
      <c r="H36" s="89"/>
    </row>
    <row r="37" spans="1:8" x14ac:dyDescent="0.2">
      <c r="A37" s="88"/>
      <c r="B37" s="89"/>
      <c r="D37" s="88"/>
      <c r="G37" s="88" t="s">
        <v>114</v>
      </c>
    </row>
    <row r="38" spans="1:8" x14ac:dyDescent="0.2">
      <c r="D38" s="88"/>
      <c r="G38" s="88" t="s">
        <v>93</v>
      </c>
    </row>
    <row r="39" spans="1:8" x14ac:dyDescent="0.2">
      <c r="G39" s="88" t="s">
        <v>94</v>
      </c>
    </row>
    <row r="42" spans="1:8" x14ac:dyDescent="0.2">
      <c r="A42" s="1" t="s">
        <v>66</v>
      </c>
      <c r="D42" s="1" t="s">
        <v>69</v>
      </c>
      <c r="G42" s="1" t="s">
        <v>72</v>
      </c>
    </row>
    <row r="43" spans="1:8" s="4" customFormat="1" x14ac:dyDescent="0.2">
      <c r="A43" s="79" t="s">
        <v>35</v>
      </c>
      <c r="B43" s="79" t="s">
        <v>127</v>
      </c>
      <c r="D43" s="79" t="s">
        <v>35</v>
      </c>
      <c r="E43" s="79" t="s">
        <v>127</v>
      </c>
      <c r="G43" s="79" t="s">
        <v>35</v>
      </c>
      <c r="H43" s="79" t="s">
        <v>127</v>
      </c>
    </row>
    <row r="44" spans="1:8" x14ac:dyDescent="0.2">
      <c r="A44" s="88" t="s">
        <v>37</v>
      </c>
      <c r="B44" s="89">
        <v>140</v>
      </c>
      <c r="D44" s="88" t="s">
        <v>37</v>
      </c>
      <c r="E44" s="89">
        <v>370</v>
      </c>
      <c r="G44" s="88" t="s">
        <v>37</v>
      </c>
      <c r="H44" s="89">
        <v>190</v>
      </c>
    </row>
    <row r="45" spans="1:8" x14ac:dyDescent="0.2">
      <c r="A45" s="88" t="s">
        <v>36</v>
      </c>
      <c r="B45" s="101"/>
      <c r="D45" s="88" t="s">
        <v>36</v>
      </c>
      <c r="E45" s="89">
        <v>660</v>
      </c>
      <c r="G45" s="88" t="s">
        <v>36</v>
      </c>
      <c r="H45" s="89"/>
    </row>
    <row r="46" spans="1:8" x14ac:dyDescent="0.2">
      <c r="A46" s="88"/>
      <c r="B46" s="89"/>
      <c r="D46" s="88" t="s">
        <v>89</v>
      </c>
      <c r="E46" s="89"/>
      <c r="G46" s="88" t="s">
        <v>89</v>
      </c>
      <c r="H46" s="89"/>
    </row>
    <row r="47" spans="1:8" x14ac:dyDescent="0.2">
      <c r="A47" s="88"/>
      <c r="B47" s="73"/>
      <c r="D47" s="88" t="s">
        <v>160</v>
      </c>
      <c r="E47" s="89"/>
      <c r="G47" s="88" t="s">
        <v>113</v>
      </c>
      <c r="H47" s="89"/>
    </row>
    <row r="48" spans="1:8" x14ac:dyDescent="0.2">
      <c r="A48" s="88"/>
      <c r="D48" s="88"/>
      <c r="G48" s="88" t="s">
        <v>114</v>
      </c>
    </row>
    <row r="49" spans="1:8" x14ac:dyDescent="0.2">
      <c r="A49" s="74"/>
      <c r="D49" s="88"/>
      <c r="G49" s="88" t="s">
        <v>93</v>
      </c>
    </row>
    <row r="50" spans="1:8" x14ac:dyDescent="0.2">
      <c r="D50" s="71"/>
      <c r="G50" s="88" t="s">
        <v>94</v>
      </c>
    </row>
    <row r="52" spans="1:8" x14ac:dyDescent="0.2">
      <c r="A52" s="1" t="s">
        <v>67</v>
      </c>
      <c r="D52" s="1" t="s">
        <v>70</v>
      </c>
      <c r="G52" s="5" t="s">
        <v>82</v>
      </c>
      <c r="H52" s="4"/>
    </row>
    <row r="53" spans="1:8" s="4" customFormat="1" x14ac:dyDescent="0.2">
      <c r="A53" s="79" t="s">
        <v>35</v>
      </c>
      <c r="B53" s="79" t="s">
        <v>127</v>
      </c>
      <c r="D53" s="79" t="s">
        <v>35</v>
      </c>
      <c r="E53" s="79" t="s">
        <v>127</v>
      </c>
      <c r="G53" s="79" t="s">
        <v>35</v>
      </c>
      <c r="H53" s="79" t="s">
        <v>127</v>
      </c>
    </row>
    <row r="54" spans="1:8" x14ac:dyDescent="0.2">
      <c r="A54" s="88" t="s">
        <v>37</v>
      </c>
      <c r="B54" s="89">
        <v>190</v>
      </c>
      <c r="D54" s="88" t="s">
        <v>37</v>
      </c>
      <c r="E54" s="89">
        <v>190</v>
      </c>
      <c r="G54" s="88" t="s">
        <v>37</v>
      </c>
      <c r="H54" s="89">
        <v>660</v>
      </c>
    </row>
    <row r="55" spans="1:8" x14ac:dyDescent="0.2">
      <c r="A55" s="88" t="s">
        <v>36</v>
      </c>
      <c r="B55" s="89">
        <v>370</v>
      </c>
      <c r="D55" s="88" t="s">
        <v>36</v>
      </c>
      <c r="E55" s="89"/>
      <c r="G55" s="88" t="s">
        <v>36</v>
      </c>
      <c r="H55" s="89"/>
    </row>
    <row r="56" spans="1:8" x14ac:dyDescent="0.2">
      <c r="A56" s="88" t="s">
        <v>89</v>
      </c>
      <c r="B56" s="89"/>
      <c r="D56" s="88" t="s">
        <v>89</v>
      </c>
      <c r="E56" s="89"/>
      <c r="G56" s="88"/>
      <c r="H56" s="101"/>
    </row>
    <row r="57" spans="1:8" x14ac:dyDescent="0.2">
      <c r="A57" s="88" t="s">
        <v>113</v>
      </c>
      <c r="B57" s="89"/>
      <c r="D57" s="88" t="s">
        <v>113</v>
      </c>
      <c r="E57" s="89"/>
      <c r="G57" s="88"/>
      <c r="H57" s="72"/>
    </row>
    <row r="58" spans="1:8" x14ac:dyDescent="0.2">
      <c r="A58" s="88"/>
      <c r="D58" s="88" t="s">
        <v>114</v>
      </c>
      <c r="G58" s="88"/>
    </row>
    <row r="59" spans="1:8" x14ac:dyDescent="0.2">
      <c r="A59" s="88"/>
      <c r="D59" s="88" t="s">
        <v>93</v>
      </c>
      <c r="G59" s="88"/>
    </row>
    <row r="60" spans="1:8" x14ac:dyDescent="0.2">
      <c r="A60" s="88"/>
      <c r="D60" s="88"/>
    </row>
    <row r="61" spans="1:8" x14ac:dyDescent="0.2">
      <c r="D61" s="71"/>
    </row>
    <row r="62" spans="1:8" ht="13.5" thickBot="1" x14ac:dyDescent="0.25">
      <c r="A62" s="31"/>
      <c r="B62" s="31"/>
      <c r="C62" s="31"/>
      <c r="D62" s="75"/>
      <c r="E62" s="31"/>
      <c r="F62" s="31"/>
      <c r="G62" s="31"/>
      <c r="H62" s="31"/>
    </row>
    <row r="64" spans="1:8" x14ac:dyDescent="0.2">
      <c r="A64" s="71"/>
    </row>
    <row r="65" spans="1:10" ht="18" x14ac:dyDescent="0.2">
      <c r="A65" s="65" t="s">
        <v>74</v>
      </c>
    </row>
    <row r="66" spans="1:10" x14ac:dyDescent="0.2">
      <c r="A66" t="s">
        <v>140</v>
      </c>
    </row>
    <row r="67" spans="1:10" x14ac:dyDescent="0.2">
      <c r="A67" t="s">
        <v>139</v>
      </c>
    </row>
    <row r="69" spans="1:10" ht="18" customHeight="1" x14ac:dyDescent="0.2">
      <c r="C69" s="152" t="s">
        <v>131</v>
      </c>
      <c r="D69" s="152"/>
      <c r="E69" s="152"/>
    </row>
    <row r="70" spans="1:10" ht="51" x14ac:dyDescent="0.2">
      <c r="A70" s="9" t="s">
        <v>54</v>
      </c>
      <c r="B70" s="10" t="s">
        <v>53</v>
      </c>
      <c r="C70" s="10" t="s">
        <v>128</v>
      </c>
      <c r="D70" s="10" t="s">
        <v>129</v>
      </c>
      <c r="E70" s="10" t="s">
        <v>132</v>
      </c>
      <c r="F70" s="10" t="s">
        <v>55</v>
      </c>
      <c r="G70" s="10" t="s">
        <v>103</v>
      </c>
      <c r="H70" s="10" t="s">
        <v>104</v>
      </c>
      <c r="I70" s="116"/>
      <c r="J70" s="117"/>
    </row>
    <row r="71" spans="1:10" ht="18" customHeight="1" x14ac:dyDescent="0.2">
      <c r="A71" s="137">
        <v>140</v>
      </c>
      <c r="B71" s="38">
        <v>140</v>
      </c>
      <c r="C71" s="138">
        <v>500</v>
      </c>
      <c r="D71" s="138">
        <v>550</v>
      </c>
      <c r="E71" s="138">
        <v>1065</v>
      </c>
      <c r="F71" s="96">
        <v>100</v>
      </c>
      <c r="G71" s="11">
        <f t="shared" ref="G71:G80" si="4">C71+F71</f>
        <v>600</v>
      </c>
      <c r="H71" s="11">
        <f>C71+F71</f>
        <v>600</v>
      </c>
      <c r="J71" s="118"/>
    </row>
    <row r="72" spans="1:10" ht="18" customHeight="1" x14ac:dyDescent="0.2">
      <c r="A72" s="137">
        <v>190</v>
      </c>
      <c r="B72" s="38">
        <v>190</v>
      </c>
      <c r="C72" s="138">
        <v>559</v>
      </c>
      <c r="D72" s="138">
        <v>690</v>
      </c>
      <c r="E72" s="138">
        <v>1075</v>
      </c>
      <c r="F72" s="96">
        <v>100</v>
      </c>
      <c r="G72" s="11">
        <f t="shared" si="4"/>
        <v>659</v>
      </c>
      <c r="H72" s="11">
        <f t="shared" ref="H72:H75" si="5">C72+F72</f>
        <v>659</v>
      </c>
      <c r="J72" s="118"/>
    </row>
    <row r="73" spans="1:10" ht="18" customHeight="1" x14ac:dyDescent="0.2">
      <c r="A73" s="137">
        <v>240</v>
      </c>
      <c r="B73" s="38">
        <v>240</v>
      </c>
      <c r="C73" s="138">
        <v>580</v>
      </c>
      <c r="D73" s="138">
        <v>731</v>
      </c>
      <c r="E73" s="138">
        <v>1072</v>
      </c>
      <c r="F73" s="96">
        <v>100</v>
      </c>
      <c r="G73" s="11">
        <f t="shared" si="4"/>
        <v>680</v>
      </c>
      <c r="H73" s="11">
        <f t="shared" si="5"/>
        <v>680</v>
      </c>
      <c r="J73" s="118"/>
    </row>
    <row r="74" spans="1:10" ht="18" customHeight="1" x14ac:dyDescent="0.2">
      <c r="A74" s="137">
        <v>370</v>
      </c>
      <c r="B74" s="38">
        <v>370</v>
      </c>
      <c r="C74" s="138">
        <v>770</v>
      </c>
      <c r="D74" s="138">
        <v>811</v>
      </c>
      <c r="E74" s="138">
        <v>1097</v>
      </c>
      <c r="F74" s="96">
        <v>100</v>
      </c>
      <c r="G74" s="11">
        <f t="shared" si="4"/>
        <v>870</v>
      </c>
      <c r="H74" s="11">
        <f t="shared" si="5"/>
        <v>870</v>
      </c>
      <c r="J74" s="118"/>
    </row>
    <row r="75" spans="1:10" ht="18" customHeight="1" x14ac:dyDescent="0.2">
      <c r="A75" s="137">
        <v>400</v>
      </c>
      <c r="B75" s="38">
        <v>400</v>
      </c>
      <c r="C75" s="138">
        <v>980</v>
      </c>
      <c r="D75" s="138">
        <v>780</v>
      </c>
      <c r="E75" s="138">
        <v>1130</v>
      </c>
      <c r="F75" s="96">
        <v>100</v>
      </c>
      <c r="G75" s="11">
        <f t="shared" si="4"/>
        <v>1080</v>
      </c>
      <c r="H75" s="11">
        <f t="shared" si="5"/>
        <v>1080</v>
      </c>
      <c r="J75" s="118"/>
    </row>
    <row r="76" spans="1:10" ht="18" customHeight="1" x14ac:dyDescent="0.2">
      <c r="A76" s="137">
        <v>500</v>
      </c>
      <c r="B76" s="38">
        <v>500</v>
      </c>
      <c r="C76" s="138">
        <v>980</v>
      </c>
      <c r="D76" s="138">
        <v>740</v>
      </c>
      <c r="E76" s="138">
        <v>1260</v>
      </c>
      <c r="F76" s="96">
        <v>100</v>
      </c>
      <c r="G76" s="11">
        <f t="shared" si="4"/>
        <v>1080</v>
      </c>
      <c r="H76" s="11">
        <f>D76+F76</f>
        <v>840</v>
      </c>
      <c r="I76" s="106"/>
      <c r="J76" s="118"/>
    </row>
    <row r="77" spans="1:10" ht="18" customHeight="1" x14ac:dyDescent="0.2">
      <c r="A77" s="137">
        <v>660</v>
      </c>
      <c r="B77" s="38">
        <v>660</v>
      </c>
      <c r="C77" s="138">
        <v>1265</v>
      </c>
      <c r="D77" s="138">
        <v>774</v>
      </c>
      <c r="E77" s="138">
        <v>1218</v>
      </c>
      <c r="F77" s="96">
        <v>100</v>
      </c>
      <c r="G77" s="38">
        <f t="shared" si="4"/>
        <v>1365</v>
      </c>
      <c r="H77" s="11">
        <f>D77+F77</f>
        <v>874</v>
      </c>
      <c r="I77" s="106">
        <f>G77</f>
        <v>1365</v>
      </c>
      <c r="J77" s="119" t="s">
        <v>61</v>
      </c>
    </row>
    <row r="78" spans="1:10" ht="18" customHeight="1" x14ac:dyDescent="0.2">
      <c r="A78" s="137">
        <v>770</v>
      </c>
      <c r="B78" s="38">
        <v>770</v>
      </c>
      <c r="C78" s="138">
        <v>1265</v>
      </c>
      <c r="D78" s="138">
        <v>774</v>
      </c>
      <c r="E78" s="138">
        <v>1368</v>
      </c>
      <c r="F78" s="96">
        <v>100</v>
      </c>
      <c r="G78" s="11">
        <f t="shared" si="4"/>
        <v>1365</v>
      </c>
      <c r="H78" s="11">
        <f>D78+F78</f>
        <v>874</v>
      </c>
      <c r="J78" s="118"/>
    </row>
    <row r="79" spans="1:10" ht="18" customHeight="1" x14ac:dyDescent="0.2">
      <c r="A79" s="137">
        <v>1000</v>
      </c>
      <c r="B79" s="38">
        <v>1000</v>
      </c>
      <c r="C79" s="138">
        <v>1254</v>
      </c>
      <c r="D79" s="138">
        <v>1090</v>
      </c>
      <c r="E79" s="138">
        <v>1354</v>
      </c>
      <c r="F79" s="96">
        <v>100</v>
      </c>
      <c r="G79" s="11">
        <f t="shared" si="4"/>
        <v>1354</v>
      </c>
      <c r="H79" s="11">
        <f>D79+F79</f>
        <v>1190</v>
      </c>
      <c r="I79" s="6"/>
      <c r="J79" s="118"/>
    </row>
    <row r="80" spans="1:10" ht="18" customHeight="1" x14ac:dyDescent="0.2">
      <c r="A80" s="137" t="s">
        <v>29</v>
      </c>
      <c r="B80" s="38">
        <v>550</v>
      </c>
      <c r="C80" s="138">
        <v>800</v>
      </c>
      <c r="D80" s="138">
        <v>750</v>
      </c>
      <c r="E80" s="138">
        <v>1300</v>
      </c>
      <c r="F80" s="96">
        <v>100</v>
      </c>
      <c r="G80" s="11">
        <f t="shared" si="4"/>
        <v>900</v>
      </c>
      <c r="H80" s="38">
        <f>C80+F80</f>
        <v>900</v>
      </c>
      <c r="I80" s="76">
        <v>900</v>
      </c>
      <c r="J80" s="119" t="s">
        <v>61</v>
      </c>
    </row>
    <row r="81" spans="1:10" ht="18" customHeight="1" x14ac:dyDescent="0.2">
      <c r="A81" s="89"/>
      <c r="B81" s="82"/>
      <c r="C81" s="96"/>
      <c r="D81" s="96"/>
      <c r="E81" s="96"/>
      <c r="F81" s="96"/>
      <c r="G81" s="11">
        <f t="shared" ref="G81:G83" si="6">C81+F81</f>
        <v>0</v>
      </c>
      <c r="H81" s="11">
        <f t="shared" ref="H81:H83" si="7">C81+F81</f>
        <v>0</v>
      </c>
      <c r="J81" s="118"/>
    </row>
    <row r="82" spans="1:10" ht="18" customHeight="1" x14ac:dyDescent="0.2">
      <c r="A82" s="89"/>
      <c r="B82" s="82"/>
      <c r="C82" s="96"/>
      <c r="D82" s="96"/>
      <c r="E82" s="96"/>
      <c r="F82" s="96"/>
      <c r="G82" s="11">
        <f t="shared" ref="G82" si="8">C82+F82</f>
        <v>0</v>
      </c>
      <c r="H82" s="11">
        <f t="shared" ref="H82" si="9">C82+F82</f>
        <v>0</v>
      </c>
      <c r="J82" s="118"/>
    </row>
    <row r="83" spans="1:10" ht="18" customHeight="1" x14ac:dyDescent="0.2">
      <c r="A83" s="89"/>
      <c r="B83" s="82"/>
      <c r="C83" s="96"/>
      <c r="D83" s="96"/>
      <c r="E83" s="96"/>
      <c r="F83" s="96"/>
      <c r="G83" s="11">
        <f t="shared" si="6"/>
        <v>0</v>
      </c>
      <c r="H83" s="11">
        <f t="shared" si="7"/>
        <v>0</v>
      </c>
      <c r="I83" s="115"/>
      <c r="J83" s="120"/>
    </row>
    <row r="84" spans="1:10" x14ac:dyDescent="0.2">
      <c r="A84" s="139" t="s">
        <v>134</v>
      </c>
    </row>
    <row r="85" spans="1:10" x14ac:dyDescent="0.2">
      <c r="A85" s="70" t="s">
        <v>133</v>
      </c>
    </row>
    <row r="86" spans="1:10" ht="13.5" thickBot="1" x14ac:dyDescent="0.25">
      <c r="A86" s="64"/>
      <c r="B86" s="31"/>
      <c r="C86" s="31"/>
      <c r="D86" s="31"/>
      <c r="E86" s="31"/>
      <c r="F86" s="31"/>
      <c r="G86" s="31"/>
      <c r="H86" s="31"/>
    </row>
    <row r="87" spans="1:10" hidden="1" x14ac:dyDescent="0.2">
      <c r="A87" s="62"/>
    </row>
    <row r="88" spans="1:10" ht="18" hidden="1" x14ac:dyDescent="0.25">
      <c r="A88" s="2" t="s">
        <v>99</v>
      </c>
    </row>
    <row r="89" spans="1:10" hidden="1" x14ac:dyDescent="0.2">
      <c r="A89" t="s">
        <v>101</v>
      </c>
    </row>
    <row r="90" spans="1:10" hidden="1" x14ac:dyDescent="0.2">
      <c r="A90" s="137" t="s">
        <v>100</v>
      </c>
    </row>
    <row r="91" spans="1:10" hidden="1" x14ac:dyDescent="0.2">
      <c r="A91" s="137" t="s">
        <v>102</v>
      </c>
    </row>
    <row r="92" spans="1:10" hidden="1" x14ac:dyDescent="0.2"/>
    <row r="93" spans="1:10" ht="13.5" hidden="1" thickBot="1" x14ac:dyDescent="0.25">
      <c r="A93" s="64"/>
      <c r="B93" s="31"/>
      <c r="C93" s="31"/>
      <c r="D93" s="31"/>
      <c r="E93" s="31"/>
      <c r="F93" s="31"/>
      <c r="G93" s="31"/>
      <c r="H93" s="31"/>
    </row>
    <row r="94" spans="1:10" x14ac:dyDescent="0.2">
      <c r="A94" s="62"/>
    </row>
    <row r="95" spans="1:10" ht="18" x14ac:dyDescent="0.25">
      <c r="A95" s="2" t="s">
        <v>64</v>
      </c>
      <c r="E95" s="18"/>
    </row>
    <row r="96" spans="1:10" x14ac:dyDescent="0.2">
      <c r="A96" t="s">
        <v>141</v>
      </c>
      <c r="E96" s="18"/>
    </row>
    <row r="97" spans="1:8" ht="18" customHeight="1" x14ac:dyDescent="0.2">
      <c r="E97" s="18"/>
    </row>
    <row r="98" spans="1:8" s="1" customFormat="1" ht="38.25" x14ac:dyDescent="0.2">
      <c r="A98" s="68" t="s">
        <v>35</v>
      </c>
      <c r="B98" s="69" t="s">
        <v>42</v>
      </c>
      <c r="C98" s="5"/>
      <c r="E98" s="19"/>
    </row>
    <row r="99" spans="1:8" ht="18" customHeight="1" x14ac:dyDescent="0.2">
      <c r="A99" s="52" t="s">
        <v>90</v>
      </c>
      <c r="B99" s="38">
        <v>260</v>
      </c>
      <c r="C99" s="5"/>
      <c r="D99" s="1"/>
      <c r="E99" s="19"/>
      <c r="F99" s="1"/>
      <c r="G99" s="1"/>
      <c r="H99" s="1"/>
    </row>
    <row r="100" spans="1:8" ht="18" customHeight="1" x14ac:dyDescent="0.2">
      <c r="A100" s="52" t="s">
        <v>91</v>
      </c>
      <c r="B100" s="38">
        <v>156</v>
      </c>
      <c r="C100" s="20"/>
    </row>
    <row r="101" spans="1:8" ht="18" customHeight="1" x14ac:dyDescent="0.2">
      <c r="A101" s="52" t="s">
        <v>92</v>
      </c>
      <c r="B101" s="38">
        <v>104</v>
      </c>
      <c r="C101" s="20"/>
    </row>
    <row r="102" spans="1:8" ht="18" customHeight="1" x14ac:dyDescent="0.2">
      <c r="A102" s="52" t="s">
        <v>36</v>
      </c>
      <c r="B102" s="38">
        <v>52</v>
      </c>
      <c r="C102" s="20"/>
    </row>
    <row r="103" spans="1:8" ht="18" customHeight="1" x14ac:dyDescent="0.2">
      <c r="A103" s="52" t="s">
        <v>37</v>
      </c>
      <c r="B103" s="38">
        <v>26</v>
      </c>
      <c r="C103" s="20"/>
    </row>
    <row r="104" spans="1:8" ht="18" customHeight="1" x14ac:dyDescent="0.2">
      <c r="A104" s="52" t="s">
        <v>89</v>
      </c>
      <c r="B104" s="38">
        <v>13</v>
      </c>
      <c r="C104" s="20"/>
    </row>
    <row r="105" spans="1:8" ht="18" customHeight="1" x14ac:dyDescent="0.2">
      <c r="A105" s="52" t="s">
        <v>113</v>
      </c>
      <c r="B105" s="37">
        <v>6.5</v>
      </c>
      <c r="C105" s="20"/>
    </row>
    <row r="106" spans="1:8" ht="18" customHeight="1" x14ac:dyDescent="0.2">
      <c r="A106" s="52" t="s">
        <v>114</v>
      </c>
      <c r="B106" s="37">
        <v>4.33</v>
      </c>
      <c r="C106" s="20"/>
    </row>
    <row r="107" spans="1:8" ht="18" customHeight="1" x14ac:dyDescent="0.2">
      <c r="A107" s="52" t="s">
        <v>93</v>
      </c>
      <c r="B107" s="38">
        <v>2</v>
      </c>
      <c r="C107" s="20"/>
    </row>
    <row r="108" spans="1:8" ht="18" customHeight="1" x14ac:dyDescent="0.2">
      <c r="A108" s="52" t="s">
        <v>94</v>
      </c>
      <c r="B108" s="38">
        <v>1</v>
      </c>
      <c r="C108" s="20"/>
    </row>
    <row r="109" spans="1:8" ht="18" customHeight="1" x14ac:dyDescent="0.2">
      <c r="A109" s="88" t="s">
        <v>160</v>
      </c>
      <c r="B109" s="87">
        <v>8.6</v>
      </c>
    </row>
    <row r="110" spans="1:8" ht="18" customHeight="1" x14ac:dyDescent="0.2">
      <c r="A110" s="88"/>
      <c r="B110" s="87"/>
    </row>
    <row r="111" spans="1:8" ht="18" customHeight="1" x14ac:dyDescent="0.2">
      <c r="A111" s="88"/>
      <c r="B111" s="87"/>
    </row>
    <row r="112" spans="1:8" ht="18" customHeight="1" x14ac:dyDescent="0.2">
      <c r="A112" s="88"/>
      <c r="B112" s="87"/>
    </row>
    <row r="114" spans="1:8" ht="13.5" thickBot="1" x14ac:dyDescent="0.25">
      <c r="A114" s="31"/>
      <c r="B114" s="31"/>
      <c r="C114" s="31"/>
      <c r="D114" s="31"/>
      <c r="E114" s="31"/>
      <c r="F114" s="31"/>
      <c r="G114" s="31"/>
      <c r="H114" s="31"/>
    </row>
  </sheetData>
  <sheetProtection algorithmName="SHA-512" hashValue="zmQPue/Pa3IMeMYn8K1PZn7CTEgVUfNDBBkukCbhRKFYtndn+exoE0DEJJHWcgRkRCVTuHQ5MW/FfOHz4aC+zA==" saltValue="pIC8JbP3GP/R22S7pctpeg==" spinCount="100000" sheet="1" objects="1" scenarios="1"/>
  <mergeCells count="2">
    <mergeCell ref="A3:F3"/>
    <mergeCell ref="C69:E69"/>
  </mergeCells>
  <phoneticPr fontId="2" type="noConversion"/>
  <dataValidations count="7">
    <dataValidation type="textLength" operator="lessThanOrEqual" allowBlank="1" showInputMessage="1" showErrorMessage="1" errorTitle="För lång benämning" error="Benämningen får vara maximalt 15 tecken." sqref="B47 A71:A83 A85" xr:uid="{67D627EC-F099-5141-A156-0297BEDA8A95}">
      <formula1>15</formula1>
    </dataValidation>
    <dataValidation type="decimal" allowBlank="1" showInputMessage="1" showErrorMessage="1" errorTitle="Ange antal tömningar per år" error="Maximalt antal tömningar som får anges är 260." sqref="B100:B108" xr:uid="{52BCE1F4-DEC7-774A-8F39-6A1E81BD6F9F}">
      <formula1>1</formula1>
      <formula2>260</formula2>
    </dataValidation>
    <dataValidation type="decimal" allowBlank="1" showInputMessage="1" showErrorMessage="1" errorTitle="Ange ett tal" error="Ange en volym i liter." sqref="B12:D19 B20:H21 F12:G19" xr:uid="{0E1A8CF9-244A-A742-A196-EAC7A5D8C554}">
      <formula1>0</formula1>
      <formula2>100</formula2>
    </dataValidation>
    <dataValidation type="list" allowBlank="1" showInputMessage="1" showErrorMessage="1" sqref="A33:A37 D61:D62 D54:D59 G54:G59 G33:G39 D44:D50 D33:D38 A54:A60 A44:A48 G44:G50" xr:uid="{0AD529A0-B76B-2541-99C4-3C358F4B6879}">
      <formula1>$A$99:$A$112</formula1>
    </dataValidation>
    <dataValidation type="list" operator="lessThanOrEqual" allowBlank="1" showInputMessage="1" showErrorMessage="1" errorTitle="För lång benämning" error="Benämningen får vara maximalt 15 tecken." sqref="B33:B37 B54:B57 H44:H47 H33:H36 E54:E57 E44:E47 E33:E36 B44:B46 H54:H57" xr:uid="{D5C37CB4-4796-C14C-A2B6-B3E22785E961}">
      <formula1>$A$71:$A$83</formula1>
    </dataValidation>
    <dataValidation type="whole" operator="lessThanOrEqual" allowBlank="1" showInputMessage="1" showErrorMessage="1" errorTitle="Ange kärlvolym i liter" error="Ange kärlvolymen i liter. Värdet får inte överstiga 1500." sqref="B71:B83 B85" xr:uid="{5C9CB579-91D1-0C41-B2F9-116FDA61F193}">
      <formula1>1500</formula1>
    </dataValidation>
    <dataValidation type="whole" operator="lessThanOrEqual" allowBlank="1" showInputMessage="1" showErrorMessage="1" errorTitle="Ange mått i mm" error="Mått måste anges som heltal i mm och vara ett rimligt värde." sqref="C71:F83 C85:F85" xr:uid="{B6CFA9C3-BC08-704B-8D2C-ADECA3B19DB1}">
      <formula1>3000</formula1>
    </dataValidation>
  </dataValidations>
  <pageMargins left="0.70866141732283472" right="0.70866141732283472" top="0.74803149606299213" bottom="0.74803149606299213" header="0.31496062992125984" footer="0.31496062992125984"/>
  <pageSetup paperSize="9" scale="71" orientation="landscape" r:id="rId1"/>
  <rowBreaks count="3" manualBreakCount="3">
    <brk id="25" max="7" man="1"/>
    <brk id="62" max="7" man="1"/>
    <brk id="9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P69"/>
  <sheetViews>
    <sheetView showGridLines="0" tabSelected="1" zoomScaleNormal="100" workbookViewId="0">
      <selection activeCell="G21" sqref="G21"/>
    </sheetView>
  </sheetViews>
  <sheetFormatPr defaultColWidth="8.85546875" defaultRowHeight="12.75" x14ac:dyDescent="0.2"/>
  <cols>
    <col min="1" max="1" width="29.140625" customWidth="1"/>
    <col min="2" max="2" width="23.85546875" bestFit="1" customWidth="1"/>
    <col min="3" max="4" width="14.42578125" customWidth="1"/>
    <col min="5" max="5" width="14.42578125" hidden="1" customWidth="1"/>
    <col min="6" max="6" width="14.42578125" customWidth="1"/>
    <col min="7" max="7" width="16.28515625" customWidth="1"/>
    <col min="8" max="8" width="12.42578125" customWidth="1"/>
    <col min="9" max="9" width="25.28515625" customWidth="1"/>
    <col min="10" max="10" width="11.42578125" customWidth="1"/>
    <col min="11" max="11" width="18.42578125" customWidth="1"/>
    <col min="12" max="12" width="4" hidden="1" customWidth="1"/>
    <col min="13" max="13" width="11.7109375" hidden="1" customWidth="1"/>
    <col min="14" max="14" width="14.140625" hidden="1" customWidth="1"/>
    <col min="15" max="16" width="8.85546875" hidden="1" customWidth="1"/>
    <col min="17" max="17" width="0" hidden="1" customWidth="1"/>
  </cols>
  <sheetData>
    <row r="1" spans="1:15" ht="20.25" x14ac:dyDescent="0.3">
      <c r="A1" s="21" t="s">
        <v>73</v>
      </c>
      <c r="B1" s="21"/>
      <c r="C1" s="22"/>
      <c r="D1" s="22"/>
      <c r="E1" s="22"/>
      <c r="F1" s="22"/>
      <c r="G1" s="22"/>
      <c r="H1" s="22"/>
      <c r="I1" s="22"/>
      <c r="J1" s="22"/>
      <c r="K1" s="22"/>
      <c r="L1" s="23" t="s">
        <v>45</v>
      </c>
    </row>
    <row r="2" spans="1:15" ht="16.5" customHeight="1" x14ac:dyDescent="0.2">
      <c r="L2" s="25"/>
    </row>
    <row r="3" spans="1:15" s="90" customFormat="1" ht="17.45" customHeight="1" x14ac:dyDescent="0.2">
      <c r="A3" s="93" t="s">
        <v>83</v>
      </c>
      <c r="B3" s="94"/>
    </row>
    <row r="4" spans="1:15" s="12" customFormat="1" ht="16.5" customHeight="1" x14ac:dyDescent="0.2">
      <c r="A4" s="91" t="s">
        <v>84</v>
      </c>
      <c r="B4" s="95"/>
    </row>
    <row r="5" spans="1:15" s="12" customFormat="1" ht="16.5" customHeight="1" x14ac:dyDescent="0.2">
      <c r="A5" s="92"/>
      <c r="N5" s="12" t="s">
        <v>150</v>
      </c>
    </row>
    <row r="6" spans="1:15" x14ac:dyDescent="0.2">
      <c r="A6" s="8"/>
      <c r="N6" s="140" t="s">
        <v>9</v>
      </c>
      <c r="O6" s="8" t="s">
        <v>28</v>
      </c>
    </row>
    <row r="7" spans="1:15" ht="15.75" x14ac:dyDescent="0.25">
      <c r="A7" s="32" t="s">
        <v>105</v>
      </c>
      <c r="B7" s="154"/>
      <c r="C7" s="154"/>
      <c r="D7" s="154"/>
      <c r="E7" s="154"/>
      <c r="F7" s="154"/>
      <c r="G7" s="154"/>
      <c r="H7" s="26"/>
      <c r="K7" s="125"/>
      <c r="N7" s="140" t="s">
        <v>154</v>
      </c>
      <c r="O7" s="8" t="s">
        <v>34</v>
      </c>
    </row>
    <row r="8" spans="1:15" ht="15.75" x14ac:dyDescent="0.25">
      <c r="A8" s="32"/>
      <c r="B8" s="27"/>
      <c r="C8" s="27"/>
      <c r="D8" s="27"/>
      <c r="E8" s="27"/>
      <c r="F8" s="27"/>
      <c r="G8" s="27"/>
      <c r="H8" s="26"/>
      <c r="N8" s="140" t="s">
        <v>111</v>
      </c>
      <c r="O8" s="8" t="s">
        <v>17</v>
      </c>
    </row>
    <row r="9" spans="1:15" ht="15.75" x14ac:dyDescent="0.25">
      <c r="A9" s="32" t="s">
        <v>33</v>
      </c>
      <c r="B9" s="143" t="s">
        <v>9</v>
      </c>
      <c r="C9" s="147"/>
      <c r="D9" s="147"/>
      <c r="E9" s="147"/>
      <c r="F9" s="147"/>
      <c r="G9" s="147"/>
      <c r="H9" s="26"/>
      <c r="N9" s="8" t="s">
        <v>62</v>
      </c>
      <c r="O9" s="8" t="s">
        <v>16</v>
      </c>
    </row>
    <row r="10" spans="1:15" ht="15.75" x14ac:dyDescent="0.25">
      <c r="A10" s="32"/>
      <c r="N10" s="8" t="s">
        <v>12</v>
      </c>
      <c r="O10" s="8" t="s">
        <v>152</v>
      </c>
    </row>
    <row r="11" spans="1:15" ht="15.75" x14ac:dyDescent="0.25">
      <c r="A11" s="32" t="str">
        <f>IF(B9="LÄGENHETER","Scenario","")</f>
        <v>Scenario</v>
      </c>
      <c r="B11" s="148" t="s">
        <v>146</v>
      </c>
      <c r="C11" s="146" t="str">
        <f>IF(B11=N22,O22,IF(B11=N23,O23,IF(B11=N24,O24,"")))</f>
        <v>Scenario "Normal" är det scenario som kan antas vara lämpligt för de flesta flerbostadshus och bör användas som standardschablon</v>
      </c>
      <c r="H11" s="26"/>
    </row>
    <row r="12" spans="1:15" ht="15" x14ac:dyDescent="0.2">
      <c r="A12" s="26"/>
      <c r="B12" s="26"/>
      <c r="O12" s="8"/>
    </row>
    <row r="13" spans="1:15" ht="15.75" x14ac:dyDescent="0.25">
      <c r="A13" s="56" t="str">
        <f>IF(B9=N6,O6,IF(B9=N7,O7,IF(B9=N8,O8,IF(B9=N9,O9,IF(B9=N10,O10,"")))))</f>
        <v>Antal lägenheter</v>
      </c>
      <c r="B13" s="53">
        <v>10</v>
      </c>
      <c r="C13" s="28"/>
      <c r="N13" s="140" t="s">
        <v>145</v>
      </c>
      <c r="O13" s="8"/>
    </row>
    <row r="14" spans="1:15" ht="13.5" thickBot="1" x14ac:dyDescent="0.25">
      <c r="A14" s="29"/>
      <c r="B14" s="29"/>
      <c r="C14" s="30"/>
      <c r="D14" s="30"/>
      <c r="E14" s="30"/>
      <c r="F14" s="30"/>
      <c r="G14" s="31"/>
      <c r="H14" s="31"/>
      <c r="I14" s="31"/>
      <c r="J14" s="31"/>
      <c r="K14" s="31"/>
      <c r="L14" s="8" t="s">
        <v>59</v>
      </c>
      <c r="N14" s="140" t="s">
        <v>146</v>
      </c>
      <c r="O14" s="8"/>
    </row>
    <row r="15" spans="1:15" x14ac:dyDescent="0.2">
      <c r="A15" s="1"/>
      <c r="B15" s="1"/>
      <c r="C15" s="28"/>
      <c r="D15" s="28"/>
      <c r="E15" s="28"/>
      <c r="F15" s="28"/>
      <c r="I15" s="1"/>
      <c r="J15" s="1"/>
      <c r="K15" s="28"/>
      <c r="N15" s="140" t="s">
        <v>144</v>
      </c>
    </row>
    <row r="16" spans="1:15" ht="23.25" x14ac:dyDescent="0.35">
      <c r="A16" s="2" t="s">
        <v>30</v>
      </c>
      <c r="B16" s="32"/>
      <c r="C16" s="1"/>
      <c r="D16" s="1"/>
      <c r="E16" s="1"/>
      <c r="F16" s="1"/>
      <c r="I16" s="33"/>
      <c r="J16" s="33"/>
      <c r="K16" s="33"/>
    </row>
    <row r="17" spans="1:15" ht="11.25" customHeight="1" x14ac:dyDescent="0.35">
      <c r="A17" s="2"/>
      <c r="B17" s="32"/>
      <c r="C17" s="1"/>
      <c r="D17" s="1"/>
      <c r="E17" s="1"/>
      <c r="F17" s="1"/>
      <c r="I17" s="33"/>
      <c r="J17" s="33"/>
      <c r="K17" s="33"/>
    </row>
    <row r="18" spans="1:15" ht="17.45" customHeight="1" x14ac:dyDescent="0.35">
      <c r="A18" s="32" t="s">
        <v>99</v>
      </c>
      <c r="B18" s="135" t="s">
        <v>102</v>
      </c>
      <c r="C18" s="1"/>
      <c r="D18" s="1"/>
      <c r="E18" s="1"/>
      <c r="F18" s="1"/>
      <c r="I18" s="33"/>
      <c r="J18" s="33"/>
      <c r="K18" s="33"/>
      <c r="N18" t="s">
        <v>151</v>
      </c>
    </row>
    <row r="19" spans="1:15" ht="13.5" thickBot="1" x14ac:dyDescent="0.25">
      <c r="A19" s="34"/>
      <c r="B19" s="34"/>
      <c r="C19" s="34"/>
      <c r="D19" s="34"/>
      <c r="E19" s="34"/>
      <c r="F19" s="34"/>
      <c r="G19" s="34"/>
      <c r="H19" s="34"/>
      <c r="I19" s="153"/>
      <c r="J19" s="153"/>
      <c r="K19" s="153"/>
      <c r="N19" s="8" t="str">
        <f>IF(B9=N6,CONCATENATE(B9," ",B11),B9)</f>
        <v>LÄGENHETER Normal</v>
      </c>
    </row>
    <row r="20" spans="1:15" ht="23.25" x14ac:dyDescent="0.35">
      <c r="A20" s="48"/>
      <c r="B20" s="155" t="s">
        <v>8</v>
      </c>
      <c r="C20" s="155"/>
      <c r="D20" s="155"/>
      <c r="E20" s="155"/>
      <c r="F20" s="155"/>
      <c r="G20" s="155"/>
      <c r="I20" s="159" t="s">
        <v>24</v>
      </c>
      <c r="J20" s="160"/>
      <c r="K20" s="161"/>
    </row>
    <row r="21" spans="1:15" ht="68.099999999999994" customHeight="1" x14ac:dyDescent="0.2">
      <c r="A21" s="35"/>
      <c r="B21" s="51" t="s">
        <v>79</v>
      </c>
      <c r="C21" s="58" t="s">
        <v>80</v>
      </c>
      <c r="D21" s="51" t="s">
        <v>39</v>
      </c>
      <c r="E21" s="57" t="s">
        <v>60</v>
      </c>
      <c r="F21" s="51" t="s">
        <v>51</v>
      </c>
      <c r="G21" s="51" t="s">
        <v>14</v>
      </c>
      <c r="H21" s="26"/>
      <c r="I21" s="156" t="s">
        <v>117</v>
      </c>
      <c r="J21" s="157"/>
      <c r="K21" s="158"/>
      <c r="L21" s="36"/>
      <c r="N21" t="s">
        <v>153</v>
      </c>
    </row>
    <row r="22" spans="1:15" ht="18" customHeight="1" x14ac:dyDescent="0.2">
      <c r="A22" s="59" t="s">
        <v>2</v>
      </c>
      <c r="B22" s="3" t="s">
        <v>37</v>
      </c>
      <c r="C22" s="7">
        <v>140</v>
      </c>
      <c r="D22" s="37">
        <f>IF(AND(OR(C22&gt;0,C22="Rullhäck"),B22&gt;0),(HLOOKUP($N$19,Grunddata!$B$9:$H$20,Grunddata!J12,FALSE)*$B$13/SUMIFS(Grunddata!B$71:B$83,Grunddata!A$71:A$83,C22))/(SUMIFS(Grunddata!$B$100:$B$108,Grunddata!$A$100:$A$108,B22)/52),0)</f>
        <v>1.4285714285714286</v>
      </c>
      <c r="E22" s="37">
        <f>ROUNDUP(D22,0)</f>
        <v>2</v>
      </c>
      <c r="F22" s="38">
        <f>IF(E22-D22&gt;0.9,E22-1,E22)</f>
        <v>2</v>
      </c>
      <c r="G22" s="37">
        <f>IF($B$18="Kortsidan mot väggen",F22*SUMIFS(Grunddata!$H$71:$H$83,Grunddata!$A$71:$A$83,C22)/1000,F22*SUMIFS(Grunddata!$G$71:$G$83,Grunddata!$A$71:$A$83,C22)/1000)</f>
        <v>1.2</v>
      </c>
      <c r="H22" s="8"/>
      <c r="I22" s="168" t="s">
        <v>21</v>
      </c>
      <c r="J22" s="169"/>
      <c r="K22" s="128">
        <f>IF(G35&gt;0,IF($B$18="Kortsidan mot väggen",(G35/2+Grunddata!H80/2/1000)+B37,(G35/2+Grunddata!G77/2/1000)+B37),0)</f>
        <v>5.3760000000000012</v>
      </c>
      <c r="L22" s="8" t="s">
        <v>46</v>
      </c>
      <c r="N22" s="8" t="s">
        <v>145</v>
      </c>
      <c r="O22" s="8" t="s">
        <v>158</v>
      </c>
    </row>
    <row r="23" spans="1:15" ht="18" customHeight="1" x14ac:dyDescent="0.25">
      <c r="A23" s="52" t="s">
        <v>31</v>
      </c>
      <c r="B23" s="3" t="s">
        <v>37</v>
      </c>
      <c r="C23" s="7">
        <v>370</v>
      </c>
      <c r="D23" s="37">
        <f>IF(AND(OR(C23&gt;0,C23="Rullhäck"),B23&gt;0),(HLOOKUP($N$19,Grunddata!$B$9:$H$20,Grunddata!J13,FALSE)*$B$13/SUMIFS(Grunddata!B$71:B$83,Grunddata!A$71:A$83,C23))/(SUMIFS(Grunddata!$B$100:$B$108,Grunddata!$A$100:$A$108,B23)/52),0)</f>
        <v>2.7027027027027026</v>
      </c>
      <c r="E23" s="37">
        <f t="shared" ref="E23:E29" si="0">ROUNDUP(D23,0)</f>
        <v>3</v>
      </c>
      <c r="F23" s="38">
        <f t="shared" ref="F23:F29" si="1">IF(E23-D23&gt;0.9,E23-1,E23)</f>
        <v>3</v>
      </c>
      <c r="G23" s="37">
        <f>IF($B$18="Kortsidan mot väggen",F23*SUMIFS(Grunddata!$H$71:$H$83,Grunddata!$A$71:$A$83,C23)/1000,F23*SUMIFS(Grunddata!$G$71:$G$83,Grunddata!$A$71:$A$83,C23)/1000)</f>
        <v>2.61</v>
      </c>
      <c r="H23" s="8"/>
      <c r="I23" s="170" t="s">
        <v>22</v>
      </c>
      <c r="J23" s="171"/>
      <c r="K23" s="128">
        <f>IF(B18="Kortsidan mot väggen",(Grunddata!C77*2)/1000+B38,IF(OR(C22&gt;999,C23&gt;999,C24&gt;999,C25&gt;999,C26&gt;999,C27&gt;999,C28&gt;999,C29&gt;999,C30&gt;999,C31&gt;999,C32&gt;999,C33&gt;999,C34&gt;999),(Grunddata!D79*2)/1000+B38,(Grunddata!D74*2)/1000+B38))</f>
        <v>3.1219999999999999</v>
      </c>
      <c r="N23" s="8" t="s">
        <v>146</v>
      </c>
      <c r="O23" s="8" t="s">
        <v>156</v>
      </c>
    </row>
    <row r="24" spans="1:15" ht="20.25" customHeight="1" thickBot="1" x14ac:dyDescent="0.25">
      <c r="A24" s="52" t="s">
        <v>81</v>
      </c>
      <c r="B24" s="3" t="s">
        <v>37</v>
      </c>
      <c r="C24" s="7">
        <v>370</v>
      </c>
      <c r="D24" s="37">
        <f>IF(AND(OR(C24&gt;0,C24="Rullhäck"),B24&gt;0),(HLOOKUP($N$19,Grunddata!$B$9:$H$20,Grunddata!J14,FALSE)*$B$13/SUMIFS(Grunddata!B$71:B$83,Grunddata!A$71:A$83,C24))/(SUMIFS(Grunddata!$B$100:$B$108,Grunddata!$A$100:$A$108,B24)/52),0)</f>
        <v>0.27027027027027029</v>
      </c>
      <c r="E24" s="37">
        <f t="shared" si="0"/>
        <v>1</v>
      </c>
      <c r="F24" s="38">
        <f t="shared" si="1"/>
        <v>1</v>
      </c>
      <c r="G24" s="37">
        <f>IF($B$18="Kortsidan mot väggen",F24*SUMIFS(Grunddata!$H$71:$H$83,Grunddata!$A$71:$A$83,C24)/1000,F24*SUMIFS(Grunddata!$G$71:$G$83,Grunddata!$A$71:$A$83,C24)/1000)</f>
        <v>0.87</v>
      </c>
      <c r="H24" s="8"/>
      <c r="I24" s="172" t="s">
        <v>25</v>
      </c>
      <c r="J24" s="173"/>
      <c r="K24" s="129">
        <f>K22*K23</f>
        <v>16.783872000000002</v>
      </c>
      <c r="N24" s="8" t="s">
        <v>144</v>
      </c>
      <c r="O24" s="8" t="s">
        <v>157</v>
      </c>
    </row>
    <row r="25" spans="1:15" ht="18" customHeight="1" x14ac:dyDescent="0.2">
      <c r="A25" s="52" t="s">
        <v>3</v>
      </c>
      <c r="B25" s="3" t="s">
        <v>36</v>
      </c>
      <c r="C25" s="7">
        <v>660</v>
      </c>
      <c r="D25" s="37">
        <f>IF(AND(OR(C25&gt;0,C25="Rullhäck"),B25&gt;0),IF(B9="LÄGENHETER",(HLOOKUP($N$19,Grunddata!$B$9:$H$21,Grunddata!J15,FALSE)*$B$13/SUMIFS(Grunddata!B$71:B$83,Grunddata!A$71:A$83,C25))/(SUMIFS(Grunddata!$B$100:$B$108,Grunddata!$A$100:$A$108,B25)/52),IF(AND(OR(C30&gt;0,C30="Rullhäck"),B30&gt;0),(HLOOKUP($N$19,Grunddata!$B$9:$H$21,Grunddata!J21,FALSE)*$B$13/SUMIFS(Grunddata!B$71:B$83,Grunddata!A$71:A$83,C25))/(SUMIFS(Grunddata!$B$100:$B$108,Grunddata!$A$100:$A$108,B25)/52),(HLOOKUP($N$19,Grunddata!$B$9:$H$21,Grunddata!J15,FALSE)*$B$13/SUMIFS(Grunddata!B$71:B$83,Grunddata!A$71:A$83,C25))/(SUMIFS(Grunddata!$B$100:$B$108,Grunddata!$A$100:$A$108,B25)/52))),0)</f>
        <v>0.75757575757575757</v>
      </c>
      <c r="E25" s="37">
        <f t="shared" si="0"/>
        <v>1</v>
      </c>
      <c r="F25" s="38">
        <f t="shared" si="1"/>
        <v>1</v>
      </c>
      <c r="G25" s="37">
        <f>IF($B$18="Kortsidan mot väggen",F25*SUMIFS(Grunddata!$H$71:$H$83,Grunddata!$A$71:$A$83,C25)/1000,F25*SUMIFS(Grunddata!$G$71:$G$83,Grunddata!$A$71:$A$83,C25)/1000)</f>
        <v>1.365</v>
      </c>
      <c r="H25" s="8"/>
      <c r="I25" s="177" t="str">
        <f>IF(K22&gt;20,"Varning! Avfallsutrymmet blir över 20 meter långt vilket kan vara orimligt stort. Överväg att bygga flera avfallsutrymmen eller att tömma med tätare intervaller."," ")</f>
        <v xml:space="preserve"> </v>
      </c>
      <c r="J25" s="177"/>
      <c r="K25" s="177"/>
      <c r="L25" s="134"/>
      <c r="N25" s="18"/>
    </row>
    <row r="26" spans="1:15" ht="18" customHeight="1" x14ac:dyDescent="0.2">
      <c r="A26" s="52" t="s">
        <v>18</v>
      </c>
      <c r="B26" s="3" t="s">
        <v>36</v>
      </c>
      <c r="C26" s="7">
        <v>660</v>
      </c>
      <c r="D26" s="37">
        <f>IF(AND(OR(C26&gt;0,C26="Rullhäck"),B26&gt;0),(HLOOKUP($N$19,Grunddata!$B$9:$H$20,Grunddata!J16,FALSE)*$B$13/SUMIFS(Grunddata!B$71:B$83,Grunddata!A$71:A$83,C26))/(SUMIFS(Grunddata!$B$100:$B$108,Grunddata!$A$100:$A$108,B26)/52),0)</f>
        <v>0.45454545454545453</v>
      </c>
      <c r="E26" s="37">
        <f t="shared" si="0"/>
        <v>1</v>
      </c>
      <c r="F26" s="38">
        <f t="shared" si="1"/>
        <v>1</v>
      </c>
      <c r="G26" s="37">
        <f>IF($B$18="Kortsidan mot väggen",F26*SUMIFS(Grunddata!$H$71:$H$83,Grunddata!$A$71:$A$83,C26)/1000,F26*SUMIFS(Grunddata!$G$71:$G$83,Grunddata!$A$71:$A$83,C26)/1000)</f>
        <v>1.365</v>
      </c>
      <c r="H26" s="8"/>
      <c r="I26" s="178"/>
      <c r="J26" s="178"/>
      <c r="K26" s="178"/>
      <c r="L26" s="134"/>
      <c r="N26" s="18"/>
    </row>
    <row r="27" spans="1:15" ht="18" customHeight="1" x14ac:dyDescent="0.2">
      <c r="A27" s="52" t="s">
        <v>6</v>
      </c>
      <c r="B27" s="3" t="s">
        <v>89</v>
      </c>
      <c r="C27" s="7">
        <v>190</v>
      </c>
      <c r="D27" s="37">
        <f>IF(AND(OR(C27&gt;0,C27="Rullhäck"),B27&gt;0),(HLOOKUP($N$19,Grunddata!$B$9:$H$20,Grunddata!J17,FALSE)*$B$13/SUMIFS(Grunddata!B$71:B$83,Grunddata!A$71:A$83,C27))/(SUMIFS(Grunddata!$B$100:$B$108,Grunddata!$A$100:$A$108,B27)/52),0)</f>
        <v>0.42105263157894735</v>
      </c>
      <c r="E27" s="37">
        <f t="shared" si="0"/>
        <v>1</v>
      </c>
      <c r="F27" s="38">
        <f t="shared" si="1"/>
        <v>1</v>
      </c>
      <c r="G27" s="37">
        <f>IF($B$18="Kortsidan mot väggen",F27*SUMIFS(Grunddata!$H$71:$H$83,Grunddata!$A$71:$A$83,C27)/1000,F27*SUMIFS(Grunddata!$G$71:$G$83,Grunddata!$A$71:$A$83,C27)/1000)</f>
        <v>0.65900000000000003</v>
      </c>
      <c r="H27" s="8"/>
      <c r="I27" s="178"/>
      <c r="J27" s="178"/>
      <c r="K27" s="178"/>
      <c r="L27" s="134"/>
      <c r="N27" s="18"/>
    </row>
    <row r="28" spans="1:15" ht="18" customHeight="1" x14ac:dyDescent="0.2">
      <c r="A28" s="52" t="s">
        <v>1</v>
      </c>
      <c r="B28" s="3" t="s">
        <v>89</v>
      </c>
      <c r="C28" s="7">
        <v>190</v>
      </c>
      <c r="D28" s="37">
        <f>IF(AND(OR(C28&gt;0,C28="Rullhäck"),B28&gt;0),(HLOOKUP($N$19,Grunddata!$B$9:$H$20,Grunddata!J18,FALSE)*$B$13/SUMIFS(Grunddata!B$71:B$83,Grunddata!A$71:A$83,C28))/(SUMIFS(Grunddata!$B$100:$B$108,Grunddata!$A$100:$A$108,B28)/52),0)</f>
        <v>0.42105263157894735</v>
      </c>
      <c r="E28" s="37">
        <f t="shared" si="0"/>
        <v>1</v>
      </c>
      <c r="F28" s="38">
        <f t="shared" si="1"/>
        <v>1</v>
      </c>
      <c r="G28" s="37">
        <f>IF($B$18="Kortsidan mot väggen",F28*SUMIFS(Grunddata!$H$71:$H$83,Grunddata!$A$71:$A$83,C28)/1000,F28*SUMIFS(Grunddata!$G$71:$G$83,Grunddata!$A$71:$A$83,C28)/1000)</f>
        <v>0.65900000000000003</v>
      </c>
      <c r="H28" s="8"/>
      <c r="I28" s="178"/>
      <c r="J28" s="178"/>
      <c r="K28" s="178"/>
      <c r="N28" s="18"/>
    </row>
    <row r="29" spans="1:15" ht="18" customHeight="1" x14ac:dyDescent="0.2">
      <c r="A29" s="52" t="s">
        <v>0</v>
      </c>
      <c r="B29" s="3" t="s">
        <v>89</v>
      </c>
      <c r="C29" s="7">
        <v>190</v>
      </c>
      <c r="D29" s="37">
        <f>IF(AND(OR(C29&gt;0,C29="Rullhäck"),B29&gt;0),(HLOOKUP($N$19,Grunddata!$B$9:$H$20,Grunddata!J19,FALSE)*$B$13/SUMIFS(Grunddata!B$71:B$83,Grunddata!A$71:A$83,C29))/(SUMIFS(Grunddata!$B$100:$B$108,Grunddata!$A$100:$A$108,B29)/52),0)</f>
        <v>0.42105263157894735</v>
      </c>
      <c r="E29" s="37">
        <f t="shared" si="0"/>
        <v>1</v>
      </c>
      <c r="F29" s="38">
        <f t="shared" si="1"/>
        <v>1</v>
      </c>
      <c r="G29" s="37">
        <f>IF($B$18="Kortsidan mot väggen",F29*SUMIFS(Grunddata!$H$71:$H$83,Grunddata!$A$71:$A$83,C29)/1000,F29*SUMIFS(Grunddata!$G$71:$G$83,Grunddata!$A$71:$A$83,C29)/1000)</f>
        <v>0.65900000000000003</v>
      </c>
      <c r="H29" s="8"/>
      <c r="K29" s="41"/>
      <c r="L29" s="39"/>
      <c r="N29" s="18"/>
    </row>
    <row r="30" spans="1:15" ht="18" customHeight="1" x14ac:dyDescent="0.2">
      <c r="A30" s="77" t="s">
        <v>5</v>
      </c>
      <c r="B30" s="81"/>
      <c r="C30" s="84"/>
      <c r="D30" s="145" t="str">
        <f>IF(B9="LÄGENHETER","",IF(AND(OR(C30&gt;0,C30="Rullhäck"),B30&gt;0),IF(AND(OR(C25&gt;0,C25="Rullhäck"),B25&gt;0),(HLOOKUP($N$19,Grunddata!$B$9:$H$21,Grunddata!J20,FALSE)*$B$13/SUMIFS(Grunddata!B$71:B$83,Grunddata!A$71:A$83,C30))/(SUMIFS(Grunddata!$B$100:$B$108,Grunddata!$A$100:$A$108,B30)/52),(HLOOKUP($N$19,Grunddata!$B$9:$H$21,Grunddata!J15,FALSE)*$B$13/SUMIFS(Grunddata!B$71:B$83,Grunddata!A$71:A$83,C30))/(SUMIFS(Grunddata!$B$100:$B$108,Grunddata!$A$100:$A$108,B30)/52)),0))</f>
        <v/>
      </c>
      <c r="E30" s="37" t="e">
        <f>ROUNDUP(D30,0)</f>
        <v>#VALUE!</v>
      </c>
      <c r="F30" s="38" t="str">
        <f>IF(B9="LÄGENHETER","",IF(E30-D30&gt;0.9,E30-1,E30))</f>
        <v/>
      </c>
      <c r="G30" s="37" t="str">
        <f>IF(B9="LÄGENHETER","",IF($B$18="Kortsidan mot väggen",F30*SUMIFS(Grunddata!$H$71:$H$83,Grunddata!$A$71:$A$83,C30)/1000,F30*SUMIFS(Grunddata!$G$71:$G$83,Grunddata!$A$71:$A$83,C30)/1000))</f>
        <v/>
      </c>
      <c r="I30" s="144"/>
      <c r="L30" s="39"/>
      <c r="N30" s="18"/>
    </row>
    <row r="31" spans="1:15" ht="18" customHeight="1" x14ac:dyDescent="0.2">
      <c r="A31" s="80" t="s">
        <v>23</v>
      </c>
      <c r="B31" s="81"/>
      <c r="C31" s="82"/>
      <c r="D31" s="165"/>
      <c r="E31" s="55"/>
      <c r="F31" s="82"/>
      <c r="G31" s="37">
        <f>IF($B$18="Kortsidan mot väggen",F31*SUMIFS(Grunddata!$H$71:$H$83,Grunddata!$A$71:$A$83,C31)/1000,F31*SUMIFS(Grunddata!$G$71:$G$83,Grunddata!$A$71:$A$83,C31)/1000)</f>
        <v>0</v>
      </c>
      <c r="H31" s="40"/>
      <c r="I31" s="144"/>
      <c r="L31" s="42" t="s">
        <v>47</v>
      </c>
      <c r="N31" s="18"/>
    </row>
    <row r="32" spans="1:15" ht="18" customHeight="1" x14ac:dyDescent="0.2">
      <c r="A32" s="80" t="s">
        <v>23</v>
      </c>
      <c r="B32" s="81"/>
      <c r="C32" s="82"/>
      <c r="D32" s="166"/>
      <c r="E32" s="43"/>
      <c r="F32" s="82"/>
      <c r="G32" s="37">
        <f>IF($B$18="Kortsidan mot väggen",F32*SUMIFS(Grunddata!$H$71:$H$83,Grunddata!$A$71:$A$83,C32)/1000,F32*SUMIFS(Grunddata!$G$71:$G$83,Grunddata!$A$71:$A$83,C32)/1000)</f>
        <v>0</v>
      </c>
      <c r="H32" s="40"/>
      <c r="I32" s="174" t="str">
        <f>IF(OR(F27=0,F28=0,F29=0),"Varning! Överväg insamlingslösningar för samtliga fraktioner.","")</f>
        <v/>
      </c>
      <c r="J32" s="174"/>
      <c r="K32" s="174"/>
      <c r="L32" s="174"/>
      <c r="N32" s="18"/>
    </row>
    <row r="33" spans="1:16" ht="18" customHeight="1" x14ac:dyDescent="0.2">
      <c r="A33" s="83" t="s">
        <v>23</v>
      </c>
      <c r="B33" s="81"/>
      <c r="C33" s="84"/>
      <c r="D33" s="166"/>
      <c r="E33" s="43"/>
      <c r="F33" s="82"/>
      <c r="G33" s="37">
        <f>IF($B$18="Kortsidan mot väggen",F33*SUMIFS(Grunddata!$H$71:$H$83,Grunddata!$A$71:$A$83,C33)/1000,F33*SUMIFS(Grunddata!$G$71:$G$83,Grunddata!$A$71:$A$83,C33)/1000)</f>
        <v>0</v>
      </c>
      <c r="H33" s="40"/>
      <c r="I33" s="174"/>
      <c r="J33" s="174"/>
      <c r="K33" s="174"/>
      <c r="L33" s="174"/>
      <c r="N33" s="18"/>
    </row>
    <row r="34" spans="1:16" ht="18" customHeight="1" x14ac:dyDescent="0.2">
      <c r="A34" s="83" t="s">
        <v>23</v>
      </c>
      <c r="B34" s="81"/>
      <c r="C34" s="84"/>
      <c r="D34" s="167"/>
      <c r="E34" s="43"/>
      <c r="F34" s="82"/>
      <c r="G34" s="37">
        <f>IF($B$18="Kortsidan mot väggen",F34*SUMIFS(Grunddata!$H$71:$H$83,Grunddata!$A$71:$A$83,C34)/1000,F34*SUMIFS(Grunddata!$G$71:$G$83,Grunddata!$A$71:$A$83,C34)/1000)</f>
        <v>0</v>
      </c>
      <c r="H34" s="40"/>
      <c r="I34" s="174"/>
      <c r="J34" s="174"/>
      <c r="K34" s="174"/>
      <c r="L34" s="174"/>
      <c r="N34" s="18"/>
    </row>
    <row r="35" spans="1:16" ht="18" customHeight="1" x14ac:dyDescent="0.25">
      <c r="A35" s="44" t="s">
        <v>7</v>
      </c>
      <c r="B35" s="44"/>
      <c r="C35" s="45"/>
      <c r="D35" s="46"/>
      <c r="E35" s="46"/>
      <c r="F35" s="46">
        <f>SUM(F22:F34)</f>
        <v>11</v>
      </c>
      <c r="G35" s="45">
        <f>SUM(G22:G34)</f>
        <v>9.3870000000000022</v>
      </c>
      <c r="L35" s="45"/>
      <c r="M35" s="45"/>
      <c r="O35" s="18"/>
    </row>
    <row r="36" spans="1:16" ht="15.75" x14ac:dyDescent="0.25">
      <c r="C36" s="1"/>
      <c r="G36" s="28"/>
      <c r="N36" s="45"/>
      <c r="O36" s="28"/>
      <c r="P36" s="39"/>
    </row>
    <row r="37" spans="1:16" ht="25.5" customHeight="1" x14ac:dyDescent="0.2">
      <c r="A37" s="126" t="s">
        <v>115</v>
      </c>
      <c r="B37" s="85"/>
      <c r="C37" t="s">
        <v>19</v>
      </c>
      <c r="D37" s="47"/>
      <c r="E37" s="47"/>
      <c r="F37" s="47"/>
      <c r="M37" s="48"/>
    </row>
    <row r="38" spans="1:16" ht="27" customHeight="1" x14ac:dyDescent="0.2">
      <c r="A38" s="127" t="s">
        <v>56</v>
      </c>
      <c r="B38" s="85">
        <v>1.5</v>
      </c>
      <c r="C38" s="47" t="s">
        <v>19</v>
      </c>
      <c r="M38" s="48"/>
    </row>
    <row r="39" spans="1:16" x14ac:dyDescent="0.2">
      <c r="A39" s="62" t="s">
        <v>116</v>
      </c>
      <c r="M39" s="48"/>
      <c r="P39" s="39"/>
    </row>
    <row r="40" spans="1:16" x14ac:dyDescent="0.2">
      <c r="A40" s="60"/>
      <c r="M40" s="48"/>
      <c r="P40" s="39"/>
    </row>
    <row r="41" spans="1:16" x14ac:dyDescent="0.2">
      <c r="A41" s="61" t="s">
        <v>20</v>
      </c>
      <c r="B41" s="48"/>
      <c r="M41" s="48"/>
      <c r="P41" s="39"/>
    </row>
    <row r="42" spans="1:16" x14ac:dyDescent="0.2">
      <c r="A42" s="62" t="s">
        <v>75</v>
      </c>
      <c r="B42" s="48"/>
      <c r="M42" s="48"/>
      <c r="P42" s="39"/>
    </row>
    <row r="43" spans="1:16" x14ac:dyDescent="0.2">
      <c r="A43" s="62" t="s">
        <v>88</v>
      </c>
      <c r="M43" s="48"/>
      <c r="P43" s="39"/>
    </row>
    <row r="44" spans="1:16" x14ac:dyDescent="0.2">
      <c r="A44" s="62" t="s">
        <v>130</v>
      </c>
      <c r="M44" s="48"/>
      <c r="P44" s="39"/>
    </row>
    <row r="45" spans="1:16" x14ac:dyDescent="0.2">
      <c r="A45" s="62" t="s">
        <v>159</v>
      </c>
      <c r="F45" s="40"/>
      <c r="M45" s="48"/>
      <c r="P45" s="39"/>
    </row>
    <row r="46" spans="1:16" x14ac:dyDescent="0.2">
      <c r="A46" s="175" t="s">
        <v>118</v>
      </c>
      <c r="B46" s="175"/>
      <c r="C46" s="175"/>
      <c r="D46" s="175"/>
      <c r="E46" s="175"/>
      <c r="F46" s="175"/>
      <c r="G46" s="175"/>
      <c r="H46" s="175"/>
      <c r="I46" s="175"/>
      <c r="J46" s="175"/>
      <c r="K46" s="132"/>
      <c r="M46" s="48"/>
      <c r="P46" s="39"/>
    </row>
    <row r="47" spans="1:16" ht="18" customHeight="1" thickBot="1" x14ac:dyDescent="0.25">
      <c r="A47" s="176"/>
      <c r="B47" s="176"/>
      <c r="C47" s="176"/>
      <c r="D47" s="176"/>
      <c r="E47" s="176"/>
      <c r="F47" s="176"/>
      <c r="G47" s="176"/>
      <c r="H47" s="176"/>
      <c r="I47" s="176"/>
      <c r="J47" s="176"/>
      <c r="K47" s="133"/>
      <c r="M47" s="48"/>
    </row>
    <row r="48" spans="1:16" x14ac:dyDescent="0.2">
      <c r="B48" s="49"/>
      <c r="M48" s="48"/>
    </row>
    <row r="49" spans="1:13" ht="18" x14ac:dyDescent="0.25">
      <c r="A49" s="2" t="s">
        <v>27</v>
      </c>
      <c r="M49" s="48"/>
    </row>
    <row r="50" spans="1:13" ht="15" x14ac:dyDescent="0.2">
      <c r="A50" s="100" t="s">
        <v>40</v>
      </c>
      <c r="M50" s="48"/>
    </row>
    <row r="51" spans="1:13" x14ac:dyDescent="0.2">
      <c r="H51" s="50"/>
    </row>
    <row r="52" spans="1:13" ht="18" customHeight="1" x14ac:dyDescent="0.2">
      <c r="B52" s="162" t="s">
        <v>26</v>
      </c>
      <c r="C52" s="163"/>
      <c r="D52" s="163"/>
      <c r="E52" s="163"/>
      <c r="F52" s="164"/>
    </row>
    <row r="53" spans="1:13" ht="68.099999999999994" customHeight="1" x14ac:dyDescent="0.2">
      <c r="A53" s="52"/>
      <c r="B53" s="104" t="s">
        <v>41</v>
      </c>
      <c r="C53" s="51" t="s">
        <v>49</v>
      </c>
      <c r="D53" s="51" t="s">
        <v>50</v>
      </c>
      <c r="F53" s="51" t="s">
        <v>14</v>
      </c>
    </row>
    <row r="54" spans="1:13" ht="18" customHeight="1" x14ac:dyDescent="0.2">
      <c r="A54" s="78" t="s">
        <v>2</v>
      </c>
      <c r="B54" s="96"/>
      <c r="C54" s="82"/>
      <c r="D54" s="98"/>
      <c r="F54" s="37">
        <f>D54*SUMIFS(Grunddata!$H$71:$H$83,Grunddata!$A$71:$A$83,C54)/1000</f>
        <v>0</v>
      </c>
    </row>
    <row r="55" spans="1:13" s="1" customFormat="1" ht="18" customHeight="1" x14ac:dyDescent="0.2">
      <c r="A55" s="105" t="s">
        <v>31</v>
      </c>
      <c r="B55" s="96"/>
      <c r="C55" s="82"/>
      <c r="D55" s="98"/>
      <c r="F55" s="37">
        <f>D55*SUMIFS(Grunddata!$H$71:$H$83,Grunddata!$A$71:$A$83,C55)/1000</f>
        <v>0</v>
      </c>
    </row>
    <row r="56" spans="1:13" ht="18" customHeight="1" x14ac:dyDescent="0.2">
      <c r="A56" s="78" t="s">
        <v>81</v>
      </c>
      <c r="B56" s="96"/>
      <c r="C56" s="82"/>
      <c r="D56" s="98"/>
      <c r="F56" s="37">
        <f>D56*SUMIFS(Grunddata!$H$71:$H$83,Grunddata!$A$71:$A$83,C56)/1000</f>
        <v>0</v>
      </c>
    </row>
    <row r="57" spans="1:13" ht="18" customHeight="1" x14ac:dyDescent="0.2">
      <c r="A57" s="78" t="s">
        <v>3</v>
      </c>
      <c r="B57" s="96"/>
      <c r="C57" s="82"/>
      <c r="D57" s="98"/>
      <c r="F57" s="37">
        <f>D57*SUMIFS(Grunddata!$H$71:$H$83,Grunddata!$A$71:$A$83,C57)/1000</f>
        <v>0</v>
      </c>
    </row>
    <row r="58" spans="1:13" ht="18" customHeight="1" x14ac:dyDescent="0.2">
      <c r="A58" s="78" t="s">
        <v>18</v>
      </c>
      <c r="B58" s="96"/>
      <c r="C58" s="82"/>
      <c r="D58" s="98"/>
      <c r="F58" s="37">
        <f>D58*SUMIFS(Grunddata!$H$71:$H$83,Grunddata!$A$71:$A$83,C58)/1000</f>
        <v>0</v>
      </c>
    </row>
    <row r="59" spans="1:13" ht="18" customHeight="1" x14ac:dyDescent="0.2">
      <c r="A59" s="78" t="s">
        <v>6</v>
      </c>
      <c r="B59" s="96"/>
      <c r="C59" s="82"/>
      <c r="D59" s="98"/>
      <c r="F59" s="37">
        <f>D59*SUMIFS(Grunddata!$H$71:$H$83,Grunddata!$A$71:$A$83,C59)/1000</f>
        <v>0</v>
      </c>
    </row>
    <row r="60" spans="1:13" ht="18" customHeight="1" x14ac:dyDescent="0.2">
      <c r="A60" s="78" t="s">
        <v>1</v>
      </c>
      <c r="B60" s="96"/>
      <c r="C60" s="82"/>
      <c r="D60" s="98"/>
      <c r="F60" s="37">
        <f>D60*SUMIFS(Grunddata!$H$71:$H$83,Grunddata!$A$71:$A$83,C60)/1000</f>
        <v>0</v>
      </c>
    </row>
    <row r="61" spans="1:13" ht="18" customHeight="1" x14ac:dyDescent="0.2">
      <c r="A61" s="78" t="s">
        <v>0</v>
      </c>
      <c r="B61" s="96"/>
      <c r="C61" s="82"/>
      <c r="D61" s="98"/>
      <c r="F61" s="37">
        <f>D61*SUMIFS(Grunddata!$H$71:$H$83,Grunddata!$A$71:$A$83,C61)/1000</f>
        <v>0</v>
      </c>
    </row>
    <row r="62" spans="1:13" ht="18" customHeight="1" x14ac:dyDescent="0.2">
      <c r="A62" s="78" t="s">
        <v>5</v>
      </c>
      <c r="B62" s="96"/>
      <c r="C62" s="97"/>
      <c r="D62" s="99"/>
      <c r="F62" s="37">
        <f>D62*SUMIFS(Grunddata!$H$71:$H$83,Grunddata!$A$71:$A$83,C62)/1000</f>
        <v>0</v>
      </c>
    </row>
    <row r="63" spans="1:13" ht="18" customHeight="1" x14ac:dyDescent="0.2">
      <c r="A63" s="88" t="s">
        <v>23</v>
      </c>
      <c r="B63" s="96"/>
      <c r="C63" s="82"/>
      <c r="D63" s="98"/>
      <c r="F63" s="37">
        <f>D63*SUMIFS(Grunddata!$H$71:$H$83,Grunddata!$A$71:$A$83,C63)/1000</f>
        <v>0</v>
      </c>
    </row>
    <row r="64" spans="1:13" ht="18" customHeight="1" x14ac:dyDescent="0.2">
      <c r="A64" s="88" t="s">
        <v>23</v>
      </c>
      <c r="B64" s="96"/>
      <c r="C64" s="82"/>
      <c r="D64" s="98"/>
      <c r="F64" s="37">
        <f>D64*SUMIFS(Grunddata!$H$71:$H$83,Grunddata!$A$71:$A$83,C64)/1000</f>
        <v>0</v>
      </c>
    </row>
    <row r="65" spans="1:11" ht="18" customHeight="1" x14ac:dyDescent="0.2">
      <c r="A65" s="88" t="s">
        <v>23</v>
      </c>
      <c r="B65" s="96"/>
      <c r="C65" s="82"/>
      <c r="D65" s="98"/>
      <c r="F65" s="37">
        <f>D65*SUMIFS(Grunddata!$H$71:$H$83,Grunddata!$A$71:$A$83,C65)/1000</f>
        <v>0</v>
      </c>
    </row>
    <row r="66" spans="1:11" ht="18" customHeight="1" x14ac:dyDescent="0.2">
      <c r="A66" s="88" t="s">
        <v>23</v>
      </c>
      <c r="B66" s="96"/>
      <c r="C66" s="82"/>
      <c r="D66" s="98"/>
      <c r="F66" s="37">
        <f>D66*SUMIFS(Grunddata!$H$71:$H$83,Grunddata!$A$71:$A$83,C66)/1000</f>
        <v>0</v>
      </c>
    </row>
    <row r="67" spans="1:11" ht="18" customHeight="1" x14ac:dyDescent="0.25">
      <c r="A67" s="44" t="s">
        <v>7</v>
      </c>
      <c r="B67" s="45"/>
      <c r="C67" s="45"/>
      <c r="D67" s="46">
        <f>SUM(D54:D66)</f>
        <v>0</v>
      </c>
      <c r="F67" s="45">
        <f>SUM(F54:F62)</f>
        <v>0</v>
      </c>
    </row>
    <row r="69" spans="1:11" ht="13.5" thickBot="1" x14ac:dyDescent="0.25">
      <c r="A69" s="64" t="s">
        <v>48</v>
      </c>
      <c r="B69" s="31"/>
      <c r="C69" s="31"/>
      <c r="D69" s="31"/>
      <c r="E69" s="31"/>
      <c r="F69" s="31"/>
      <c r="G69" s="31"/>
      <c r="H69" s="31"/>
      <c r="I69" s="31"/>
      <c r="J69" s="31"/>
      <c r="K69" s="31"/>
    </row>
  </sheetData>
  <sheetProtection algorithmName="SHA-512" hashValue="x+g3v+YOxLIQnzCphyCFPMcNxnPJFnScg8s9KYglmUz9mSTIljZ0Im9LafX07lZVLFD/CifLiYjMTCUtVNFOWw==" saltValue="CqjZlk0pkUU1G2GKBVY2nA==" spinCount="100000" sheet="1" objects="1" scenarios="1"/>
  <dataConsolidate/>
  <mergeCells count="13">
    <mergeCell ref="B52:F52"/>
    <mergeCell ref="D31:D34"/>
    <mergeCell ref="I22:J22"/>
    <mergeCell ref="I23:J23"/>
    <mergeCell ref="I24:J24"/>
    <mergeCell ref="I32:L34"/>
    <mergeCell ref="A46:J47"/>
    <mergeCell ref="I25:K28"/>
    <mergeCell ref="B7:G7"/>
    <mergeCell ref="B20:G20"/>
    <mergeCell ref="I19:K19"/>
    <mergeCell ref="I21:K21"/>
    <mergeCell ref="I20:K20"/>
  </mergeCells>
  <phoneticPr fontId="2" type="noConversion"/>
  <conditionalFormatting sqref="B11:G11">
    <cfRule type="expression" dxfId="0" priority="2">
      <formula>$A$11=""</formula>
    </cfRule>
  </conditionalFormatting>
  <conditionalFormatting sqref="C11">
    <cfRule type="expression" priority="1">
      <formula>$B$9=LÄGENHETER</formula>
    </cfRule>
  </conditionalFormatting>
  <dataValidations count="9">
    <dataValidation type="whole" allowBlank="1" showInputMessage="1" showErrorMessage="1" sqref="E31:E34 D31" xr:uid="{D28D610F-CA81-3B4E-B5FA-975BC00B87BE}">
      <formula1>1</formula1>
      <formula2>20</formula2>
    </dataValidation>
    <dataValidation type="whole" allowBlank="1" showInputMessage="1" showErrorMessage="1" errorTitle="Ange ett heltal" error="Tillåtna värden är heltal mellan 1 och 20." sqref="F31:F34" xr:uid="{DB8A2A94-1515-1248-BFB0-BF5D85A8BE83}">
      <formula1>1</formula1>
      <formula2>20</formula2>
    </dataValidation>
    <dataValidation type="whole" operator="greaterThan" allowBlank="1" showInputMessage="1" showErrorMessage="1" sqref="B13" xr:uid="{7EE96814-93DB-D74F-90D7-D626A71C194F}">
      <formula1>0</formula1>
    </dataValidation>
    <dataValidation type="decimal" errorStyle="warning" allowBlank="1" showInputMessage="1" showErrorMessage="1" errorTitle="Ange ett tal i meter" error="Minsta rekommenderade bredd på gåytan mellan behållaren är 1,5 m. Vill du fortsätta?" promptTitle="Rekommendation" prompt="Bredden på gåytan mellan avfallsbehållare i ett avfallsutrymme ska vara minst 1,5 m." sqref="B38" xr:uid="{D15C2937-FE4D-BB45-87BF-65BF7AA40248}">
      <formula1>1.5</formula1>
      <formula2>4</formula2>
    </dataValidation>
    <dataValidation type="textLength" errorStyle="warning" operator="lessThanOrEqual" allowBlank="1" showInputMessage="1" showErrorMessage="1" errorTitle="För lång benämning" error="Texten riskerar att inte synas i rutan. Vill du fortsätta?" sqref="A63:A66" xr:uid="{3C7CCCFB-DC7E-0846-A852-5350587E018E}">
      <formula1>38</formula1>
    </dataValidation>
    <dataValidation type="whole" allowBlank="1" showInputMessage="1" showErrorMessage="1" errorTitle="Ange antal kärl" error="Antal kärl måste anges som ett rimligt heltal." sqref="D54:D66" xr:uid="{938DB717-A333-2343-BFCF-86BF892DBBA4}">
      <formula1>0</formula1>
      <formula2>15</formula2>
    </dataValidation>
    <dataValidation type="list" allowBlank="1" showInputMessage="1" showErrorMessage="1" sqref="B11" xr:uid="{26905DE6-EE07-46CF-B139-EF2E831E7E0E}">
      <formula1>$N$13:$N$15</formula1>
    </dataValidation>
    <dataValidation allowBlank="1" showInputMessage="1" showErrorMessage="1" errorTitle="Endast verksamheter i rullistan" error="Välj verksamhet i rullistan" sqref="C9:G9" xr:uid="{2B92128E-BE5E-C545-9EDC-95436887B3D7}"/>
    <dataValidation type="list" allowBlank="1" showInputMessage="1" showErrorMessage="1" errorTitle="Endast verksamheter i rullistan" error="Välj verksamhet i rullistan" sqref="B9" xr:uid="{8100ED2E-1941-45DA-9868-B128F54668DC}">
      <formula1>$N$6:$N$10</formula1>
    </dataValidation>
  </dataValidations>
  <pageMargins left="0.70866141732283472" right="0.31496062992125984" top="0.55118110236220474" bottom="0.55118110236220474" header="0.31496062992125984" footer="0.31496062992125984"/>
  <pageSetup paperSize="9" scale="68" orientation="landscape" r:id="rId1"/>
  <rowBreaks count="1" manualBreakCount="1">
    <brk id="46" max="16383" man="1"/>
  </rowBreaks>
  <ignoredErrors>
    <ignoredError sqref="G30" formula="1"/>
  </ignoredErrors>
  <extLst>
    <ext xmlns:x14="http://schemas.microsoft.com/office/spreadsheetml/2009/9/main" uri="{CCE6A557-97BC-4b89-ADB6-D9C93CAAB3DF}">
      <x14:dataValidations xmlns:xm="http://schemas.microsoft.com/office/excel/2006/main" count="23">
        <x14:dataValidation type="list" allowBlank="1" showInputMessage="1" showErrorMessage="1" errorTitle="Endast tillåtna kärlstorlekar" error="Ange en kärlstorlek från rullistan." xr:uid="{7AB68932-98A0-CC4E-A078-873BF73DA6C8}">
          <x14:formula1>
            <xm:f>Grunddata!$A$71:$A$83</xm:f>
          </x14:formula1>
          <xm:sqref>C31:C34</xm:sqref>
        </x14:dataValidation>
        <x14:dataValidation type="list" allowBlank="1" showInputMessage="1" showErrorMessage="1" errorTitle="Felaktigt värde" error="Välj värde från rullistan." xr:uid="{E6FC0BE7-0626-EA43-9DA7-45167D9C0BB8}">
          <x14:formula1>
            <xm:f>Grunddata!$A$33:$A$37</xm:f>
          </x14:formula1>
          <xm:sqref>B23</xm:sqref>
        </x14:dataValidation>
        <x14:dataValidation type="list" allowBlank="1" showInputMessage="1" showErrorMessage="1" errorTitle="Endast tillåtna kärlstorlekar" error="Ange en kärlstorlek från rullistan." xr:uid="{4BEC0C64-A7D7-4F4A-92BA-34E1F034A7A8}">
          <x14:formula1>
            <xm:f>Grunddata!$B$33:$B$37</xm:f>
          </x14:formula1>
          <xm:sqref>C23</xm:sqref>
        </x14:dataValidation>
        <x14:dataValidation type="list" allowBlank="1" showInputMessage="1" showErrorMessage="1" errorTitle="Felaktigt värde" error="Välj värde från rullistan." xr:uid="{63577145-BB7D-4FF2-95C4-8383298529AD}">
          <x14:formula1>
            <xm:f>Grunddata!$D$33:$D$38</xm:f>
          </x14:formula1>
          <xm:sqref>B25</xm:sqref>
        </x14:dataValidation>
        <x14:dataValidation type="list" allowBlank="1" showInputMessage="1" showErrorMessage="1" errorTitle="Endast tillåtna kärlstorlekar" error="Ange en kärlstorlek från rullistan." xr:uid="{646DA7C0-347A-492C-9863-8F10B2F9114C}">
          <x14:formula1>
            <xm:f>Grunddata!$E$33:$E$36</xm:f>
          </x14:formula1>
          <xm:sqref>C25</xm:sqref>
        </x14:dataValidation>
        <x14:dataValidation type="list" allowBlank="1" showInputMessage="1" showErrorMessage="1" errorTitle="Felaktigt värde" error="Välj värde från rullistan." xr:uid="{9F431C5C-BBCD-DE4C-B7CD-7A24F1C8D5A3}">
          <x14:formula1>
            <xm:f>Grunddata!$A$99:$A$112</xm:f>
          </x14:formula1>
          <xm:sqref>B31:B34</xm:sqref>
        </x14:dataValidation>
        <x14:dataValidation type="list" allowBlank="1" showErrorMessage="1" errorTitle="Endast tillåtna kärlstorlekar" error="Ange en kärlstorlek från rullistan." xr:uid="{9856252D-DAD1-1442-B253-59B73F0A7855}">
          <x14:formula1>
            <xm:f>Grunddata!$B$71:$B$83</xm:f>
          </x14:formula1>
          <xm:sqref>C54:C66</xm:sqref>
        </x14:dataValidation>
        <x14:dataValidation type="list" allowBlank="1" xr:uid="{00000000-0002-0000-0200-000000000000}">
          <x14:formula1>
            <xm:f>Grunddata!$A$99:$A$112</xm:f>
          </x14:formula1>
          <xm:sqref>B54:B66</xm:sqref>
        </x14:dataValidation>
        <x14:dataValidation type="list" allowBlank="1" showInputMessage="1" showErrorMessage="1" errorTitle="Felaktigt värde" error="Välj värde från rullistan." xr:uid="{DC34F1D7-625B-400F-AD3F-E80BAFF2D864}">
          <x14:formula1>
            <xm:f>Grunddata!$G$33:$G$39</xm:f>
          </x14:formula1>
          <xm:sqref>B28</xm:sqref>
        </x14:dataValidation>
        <x14:dataValidation type="list" allowBlank="1" showInputMessage="1" showErrorMessage="1" errorTitle="Endast tillåtna kärlstorlekar" error="Ange en kärlstorlek från rullistan." xr:uid="{317BDC4A-4921-4CCD-8AF3-7F1D923EF4D0}">
          <x14:formula1>
            <xm:f>Grunddata!$H$33:$H$36</xm:f>
          </x14:formula1>
          <xm:sqref>C28</xm:sqref>
        </x14:dataValidation>
        <x14:dataValidation type="list" allowBlank="1" showInputMessage="1" showErrorMessage="1" errorTitle="Endast tillåtna kärlstorlekar" error="Ange en kärlstorlek från rullistan." xr:uid="{3B333958-7187-B24D-941E-71FA309D6E9B}">
          <x14:formula1>
            <xm:f>Grunddata!$H$44:$H$47</xm:f>
          </x14:formula1>
          <xm:sqref>C29</xm:sqref>
        </x14:dataValidation>
        <x14:dataValidation type="list" allowBlank="1" showInputMessage="1" showErrorMessage="1" errorTitle="Felaktigt värde" error="Välj värde från rullistan." xr:uid="{3F8F60A9-177B-4589-9603-DEDCA772EAB9}">
          <x14:formula1>
            <xm:f>Grunddata!$G$44:$G$50</xm:f>
          </x14:formula1>
          <xm:sqref>B29</xm:sqref>
        </x14:dataValidation>
        <x14:dataValidation type="list" allowBlank="1" showInputMessage="1" showErrorMessage="1" errorTitle="Felaktigt värde" error="Välj värde från rullistan." xr:uid="{62540983-068B-475F-A5F7-80C2F3910830}">
          <x14:formula1>
            <xm:f>Grunddata!$D$44:$D$49</xm:f>
          </x14:formula1>
          <xm:sqref>B26</xm:sqref>
        </x14:dataValidation>
        <x14:dataValidation type="list" allowBlank="1" showInputMessage="1" showErrorMessage="1" errorTitle="Endast tillåtna kärlstorlekar" error="Ange en kärlstorlek från rullistan." xr:uid="{97E0DB17-4B59-4697-8091-2715BA9A1BC9}">
          <x14:formula1>
            <xm:f>Grunddata!$E$44:$E$47</xm:f>
          </x14:formula1>
          <xm:sqref>C26</xm:sqref>
        </x14:dataValidation>
        <x14:dataValidation type="list" allowBlank="1" showInputMessage="1" showErrorMessage="1" errorTitle="Felaktigt värde" error="Välj värde från rullistan." xr:uid="{04024F4D-46EA-4E71-96EC-10F1ED3EF606}">
          <x14:formula1>
            <xm:f>Grunddata!$D$54:$D$62</xm:f>
          </x14:formula1>
          <xm:sqref>B27</xm:sqref>
        </x14:dataValidation>
        <x14:dataValidation type="list" allowBlank="1" showInputMessage="1" showErrorMessage="1" errorTitle="Endast tillåtna kärlstorlekar" error="Ange en kärlstorlek från rullistan." xr:uid="{6C120AB0-8C2E-4760-A8E2-AF617C928C79}">
          <x14:formula1>
            <xm:f>Grunddata!$E$54:$E$57</xm:f>
          </x14:formula1>
          <xm:sqref>C27</xm:sqref>
        </x14:dataValidation>
        <x14:dataValidation type="list" allowBlank="1" showInputMessage="1" showErrorMessage="1" errorTitle="Felaktigt värde" error="Välj värde från rullistan." xr:uid="{85542331-8844-4423-9715-B189B0DEF020}">
          <x14:formula1>
            <xm:f>Grunddata!$A$44:$A$48</xm:f>
          </x14:formula1>
          <xm:sqref>B22</xm:sqref>
        </x14:dataValidation>
        <x14:dataValidation type="list" allowBlank="1" showInputMessage="1" showErrorMessage="1" errorTitle="Endast tillåtna kärlstorlekar" error="Ange en kärlstorlek från rullistan." xr:uid="{8A82F907-6834-4022-8E71-3484DB063DC4}">
          <x14:formula1>
            <xm:f>Grunddata!$B$44:$B$46</xm:f>
          </x14:formula1>
          <xm:sqref>C22</xm:sqref>
        </x14:dataValidation>
        <x14:dataValidation type="list" allowBlank="1" showInputMessage="1" showErrorMessage="1" errorTitle="Felaktigt värde" error="Välj värde från rullistan." xr:uid="{3DAB42A8-92FA-4B7D-B7E1-019A074A4C3C}">
          <x14:formula1>
            <xm:f>Grunddata!$A$54:$A$60</xm:f>
          </x14:formula1>
          <xm:sqref>B24</xm:sqref>
        </x14:dataValidation>
        <x14:dataValidation type="list" allowBlank="1" showInputMessage="1" showErrorMessage="1" errorTitle="Endast tillåtna kärlstorlekar" error="Ange en kärlstorlek från rullistan." xr:uid="{C22E90A8-81D0-47B7-8657-7E672F6071DF}">
          <x14:formula1>
            <xm:f>Grunddata!$B$54:$B$57</xm:f>
          </x14:formula1>
          <xm:sqref>C24</xm:sqref>
        </x14:dataValidation>
        <x14:dataValidation type="list" allowBlank="1" showInputMessage="1" showErrorMessage="1" errorTitle="Felaktigt värde" error="Välj värde från rullistan." xr:uid="{F92E4675-51E9-0B45-97A7-22B49C944FC7}">
          <x14:formula1>
            <xm:f>Grunddata!$G$54:$G$59</xm:f>
          </x14:formula1>
          <xm:sqref>B30</xm:sqref>
        </x14:dataValidation>
        <x14:dataValidation type="list" allowBlank="1" showInputMessage="1" showErrorMessage="1" errorTitle="Endast tillåtna kärlstorlekar" error="Ange en kärlstorlek från rullistan." xr:uid="{7123C16F-0313-B149-82E6-848CE83E6C8F}">
          <x14:formula1>
            <xm:f>Grunddata!$H$54:$H$56</xm:f>
          </x14:formula1>
          <xm:sqref>C30</xm:sqref>
        </x14:dataValidation>
        <x14:dataValidation type="list" allowBlank="1" showInputMessage="1" showErrorMessage="1" xr:uid="{8C4C3BDA-4C81-4692-B6AB-16C1D005392B}">
          <x14:formula1>
            <xm:f>Grunddata!$A$90:$A$91</xm:f>
          </x14:formula1>
          <xm:sqref>B18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zoomScaleNormal="100" workbookViewId="0">
      <selection activeCell="A8" sqref="A8"/>
    </sheetView>
  </sheetViews>
  <sheetFormatPr defaultColWidth="10.85546875" defaultRowHeight="12.75" x14ac:dyDescent="0.2"/>
  <cols>
    <col min="1" max="1" width="39.85546875" customWidth="1"/>
    <col min="2" max="2" width="22.28515625" customWidth="1"/>
    <col min="3" max="3" width="18.42578125" customWidth="1"/>
  </cols>
  <sheetData>
    <row r="1" spans="1:3" ht="24" customHeight="1" x14ac:dyDescent="0.2">
      <c r="A1" s="109" t="s">
        <v>96</v>
      </c>
    </row>
    <row r="2" spans="1:3" ht="24.75" customHeight="1" x14ac:dyDescent="0.2">
      <c r="A2" s="153" t="s">
        <v>107</v>
      </c>
      <c r="B2" s="153"/>
      <c r="C2" s="153"/>
    </row>
    <row r="3" spans="1:3" ht="75.2" customHeight="1" x14ac:dyDescent="0.2">
      <c r="A3" s="153" t="s">
        <v>119</v>
      </c>
      <c r="B3" s="153"/>
      <c r="C3" s="153"/>
    </row>
    <row r="4" spans="1:3" x14ac:dyDescent="0.2">
      <c r="A4" s="1" t="s">
        <v>109</v>
      </c>
    </row>
    <row r="5" spans="1:3" ht="15.75" customHeight="1" x14ac:dyDescent="0.2">
      <c r="A5" s="110" t="s">
        <v>86</v>
      </c>
    </row>
    <row r="6" spans="1:3" ht="15.75" customHeight="1" x14ac:dyDescent="0.2">
      <c r="A6" s="111" t="s">
        <v>87</v>
      </c>
    </row>
    <row r="7" spans="1:3" ht="15.75" customHeight="1" x14ac:dyDescent="0.2">
      <c r="A7" s="112" t="s">
        <v>110</v>
      </c>
    </row>
    <row r="8" spans="1:3" ht="15.75" customHeight="1" x14ac:dyDescent="0.2">
      <c r="A8" s="113" t="s">
        <v>97</v>
      </c>
    </row>
    <row r="9" spans="1:3" ht="15.75" customHeight="1" x14ac:dyDescent="0.2">
      <c r="A9" s="114" t="s">
        <v>98</v>
      </c>
      <c r="B9" s="34"/>
    </row>
    <row r="10" spans="1:3" ht="16.5" customHeight="1" x14ac:dyDescent="0.2">
      <c r="A10" t="s">
        <v>108</v>
      </c>
    </row>
    <row r="11" spans="1:3" ht="19.5" customHeight="1" x14ac:dyDescent="0.2">
      <c r="A11" s="54"/>
      <c r="B11" s="54"/>
    </row>
    <row r="12" spans="1:3" x14ac:dyDescent="0.2">
      <c r="A12" s="130" t="s">
        <v>57</v>
      </c>
      <c r="B12" s="131"/>
      <c r="C12" s="131"/>
    </row>
    <row r="13" spans="1:3" ht="60.95" customHeight="1" x14ac:dyDescent="0.2">
      <c r="A13" s="153" t="s">
        <v>120</v>
      </c>
      <c r="B13" s="153"/>
      <c r="C13" s="153"/>
    </row>
    <row r="14" spans="1:3" ht="51" customHeight="1" x14ac:dyDescent="0.2">
      <c r="A14" s="153" t="s">
        <v>143</v>
      </c>
      <c r="B14" s="153"/>
      <c r="C14" s="153"/>
    </row>
    <row r="15" spans="1:3" ht="87" customHeight="1" x14ac:dyDescent="0.2">
      <c r="A15" s="153" t="s">
        <v>136</v>
      </c>
      <c r="B15" s="153"/>
      <c r="C15" s="153"/>
    </row>
    <row r="16" spans="1:3" ht="63" customHeight="1" x14ac:dyDescent="0.2">
      <c r="A16" s="153" t="s">
        <v>135</v>
      </c>
      <c r="B16" s="153"/>
      <c r="C16" s="153"/>
    </row>
    <row r="17" spans="1:3" ht="39.200000000000003" customHeight="1" x14ac:dyDescent="0.2">
      <c r="A17" s="153" t="s">
        <v>137</v>
      </c>
      <c r="B17" s="153"/>
      <c r="C17" s="153"/>
    </row>
    <row r="18" spans="1:3" ht="13.7" customHeight="1" x14ac:dyDescent="0.2">
      <c r="A18" s="54"/>
      <c r="B18" s="54"/>
      <c r="C18" s="54"/>
    </row>
    <row r="19" spans="1:3" ht="14.25" customHeight="1" x14ac:dyDescent="0.2">
      <c r="A19" s="107" t="s">
        <v>58</v>
      </c>
      <c r="B19" s="108"/>
      <c r="C19" s="108"/>
    </row>
    <row r="20" spans="1:3" ht="57.2" customHeight="1" x14ac:dyDescent="0.2">
      <c r="A20" s="153" t="s">
        <v>121</v>
      </c>
      <c r="B20" s="153"/>
      <c r="C20" s="153"/>
    </row>
    <row r="21" spans="1:3" ht="57.2" customHeight="1" x14ac:dyDescent="0.2">
      <c r="A21" s="153" t="s">
        <v>122</v>
      </c>
      <c r="B21" s="153"/>
      <c r="C21" s="153"/>
    </row>
    <row r="22" spans="1:3" ht="61.5" customHeight="1" x14ac:dyDescent="0.2">
      <c r="A22" s="153" t="s">
        <v>106</v>
      </c>
      <c r="B22" s="153"/>
      <c r="C22" s="153"/>
    </row>
    <row r="23" spans="1:3" ht="78.75" customHeight="1" x14ac:dyDescent="0.2">
      <c r="A23" s="153" t="s">
        <v>124</v>
      </c>
      <c r="B23" s="153"/>
      <c r="C23" s="153"/>
    </row>
    <row r="26" spans="1:3" x14ac:dyDescent="0.2">
      <c r="A26" s="34"/>
    </row>
    <row r="30" spans="1:3" ht="15" x14ac:dyDescent="0.2">
      <c r="C30" s="63"/>
    </row>
    <row r="36" spans="1:3" ht="60" customHeight="1" x14ac:dyDescent="0.2">
      <c r="A36" s="153" t="s">
        <v>123</v>
      </c>
      <c r="B36" s="153"/>
      <c r="C36" s="153"/>
    </row>
    <row r="37" spans="1:3" ht="62.1" customHeight="1" x14ac:dyDescent="0.2">
      <c r="A37" s="153" t="s">
        <v>138</v>
      </c>
      <c r="B37" s="153"/>
      <c r="C37" s="153"/>
    </row>
  </sheetData>
  <sheetProtection algorithmName="SHA-512" hashValue="s0EKcmEGNFxeOmq3QhwPuQn/hzvjO3NgnZyCqHu3HYryMyIERSoGBPidPgAcUBOAkR5ZvDCryI88Mf3c+qXHNw==" saltValue="t605dBPK6aCFIUGcCuzVRA==" spinCount="100000" sheet="1" objects="1" scenarios="1"/>
  <mergeCells count="13">
    <mergeCell ref="A36:C36"/>
    <mergeCell ref="A2:C2"/>
    <mergeCell ref="A13:C13"/>
    <mergeCell ref="A22:C22"/>
    <mergeCell ref="A37:C37"/>
    <mergeCell ref="A14:C14"/>
    <mergeCell ref="A15:C15"/>
    <mergeCell ref="A16:C16"/>
    <mergeCell ref="A20:C20"/>
    <mergeCell ref="A23:C23"/>
    <mergeCell ref="A21:C21"/>
    <mergeCell ref="A3:C3"/>
    <mergeCell ref="A17:C17"/>
  </mergeCells>
  <phoneticPr fontId="2" type="noConversion"/>
  <pageMargins left="0.7" right="0.7" top="0.75" bottom="0.75" header="0.3" footer="0.3"/>
  <pageSetup paperSize="9" orientation="portrait" r:id="rId1"/>
  <rowBreaks count="1" manualBreakCount="1">
    <brk id="18"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9AFC9E943139F499A94708AA1A9B860" ma:contentTypeVersion="22" ma:contentTypeDescription="Skapa ett nytt dokument." ma:contentTypeScope="" ma:versionID="34dc10bb8fcd62f7e215a12d44580d5b">
  <xsd:schema xmlns:xsd="http://www.w3.org/2001/XMLSchema" xmlns:xs="http://www.w3.org/2001/XMLSchema" xmlns:p="http://schemas.microsoft.com/office/2006/metadata/properties" xmlns:ns2="34ccc8df-0b16-4a32-bfed-dc4ee0391b96" xmlns:ns3="fcf1dfa7-90b3-46ec-8897-c206e4c43be8" targetNamespace="http://schemas.microsoft.com/office/2006/metadata/properties" ma:root="true" ma:fieldsID="9434da6c13d3118f9746633ae7a759ef" ns2:_="" ns3:_="">
    <xsd:import namespace="34ccc8df-0b16-4a32-bfed-dc4ee0391b96"/>
    <xsd:import namespace="fcf1dfa7-90b3-46ec-8897-c206e4c43be8"/>
    <xsd:element name="properties">
      <xsd:complexType>
        <xsd:sequence>
          <xsd:element name="documentManagement">
            <xsd:complexType>
              <xsd:all>
                <xsd:element ref="ns2:MediaServiceMetadata" minOccurs="0"/>
                <xsd:element ref="ns2:MediaServiceFastMetadata" minOccurs="0"/>
                <xsd:element ref="ns2:Kund" minOccurs="0"/>
                <xsd:element ref="ns2:Uppdragsnummer" minOccurs="0"/>
                <xsd:element ref="ns2:Status" minOccurs="0"/>
                <xsd:element ref="ns2:Typ_x0020_av_x0020_uppdrag"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ccc8df-0b16-4a32-bfed-dc4ee0391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Kund" ma:index="10" nillable="true" ma:displayName="Kund" ma:internalName="Kund">
      <xsd:simpleType>
        <xsd:restriction base="dms:Text">
          <xsd:maxLength value="255"/>
        </xsd:restriction>
      </xsd:simpleType>
    </xsd:element>
    <xsd:element name="Uppdragsnummer" ma:index="11" nillable="true" ma:displayName="Uppdragsnummer" ma:internalName="Uppdragsnummer">
      <xsd:simpleType>
        <xsd:restriction base="dms:Number"/>
      </xsd:simpleType>
    </xsd:element>
    <xsd:element name="Status" ma:index="12" nillable="true" ma:displayName="Status" ma:default="Aktiv" ma:format="Dropdown" ma:internalName="Status">
      <xsd:simpleType>
        <xsd:restriction base="dms:Choice">
          <xsd:enumeration value="Aktiv"/>
          <xsd:enumeration value="Avslutad"/>
        </xsd:restriction>
      </xsd:simpleType>
    </xsd:element>
    <xsd:element name="Typ_x0020_av_x0020_uppdrag" ma:index="13" nillable="true" ma:displayName="Typ av uppdrag" ma:format="Dropdown" ma:internalName="Typ_x0020_av_x0020_uppdrag">
      <xsd:simpleType>
        <xsd:restriction base="dms:Choice">
          <xsd:enumeration value="Avfallsplan"/>
          <xsd:enumeration value="Avfallstaxa"/>
          <xsd:enumeration value="Avfallsföreskrifter"/>
          <xsd:enumeration value="Dagvatten"/>
          <xsd:enumeration value="Förebyggande"/>
          <xsd:enumeration value="MKB"/>
          <xsd:enumeration value="Tillstånd"/>
          <xsd:enumeration value="Upphandling"/>
          <xsd:enumeration value="Utbildning/föredragshållare"/>
          <xsd:enumeration value="Utredning insamlingssystem"/>
          <xsd:enumeration value="Övrigt"/>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MediaServiceLocation" ma:internalName="MediaServiceLocation"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markeringar" ma:readOnly="false" ma:fieldId="{5cf76f15-5ced-4ddc-b409-7134ff3c332f}" ma:taxonomyMulti="true" ma:sspId="186d8e62-379e-45d2-9010-c94c0ef186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f1dfa7-90b3-46ec-8897-c206e4c43be8"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7" nillable="true" ma:displayName="Taxonomy Catch All Column" ma:hidden="true" ma:list="{98881813-d9f1-4f65-b413-69a2e608992d}" ma:internalName="TaxCatchAll" ma:showField="CatchAllData" ma:web="fcf1dfa7-90b3-46ec-8897-c206e4c43b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cf1dfa7-90b3-46ec-8897-c206e4c43be8" xsi:nil="true"/>
    <lcf76f155ced4ddcb4097134ff3c332f xmlns="34ccc8df-0b16-4a32-bfed-dc4ee0391b96">
      <Terms xmlns="http://schemas.microsoft.com/office/infopath/2007/PartnerControls"/>
    </lcf76f155ced4ddcb4097134ff3c332f>
    <Status xmlns="34ccc8df-0b16-4a32-bfed-dc4ee0391b96">Aktiv</Status>
    <Uppdragsnummer xmlns="34ccc8df-0b16-4a32-bfed-dc4ee0391b96" xsi:nil="true"/>
    <Typ_x0020_av_x0020_uppdrag xmlns="34ccc8df-0b16-4a32-bfed-dc4ee0391b96" xsi:nil="true"/>
    <Kund xmlns="34ccc8df-0b16-4a32-bfed-dc4ee0391b9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D3B57-C6AE-4ABC-87F5-548D0958E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ccc8df-0b16-4a32-bfed-dc4ee0391b96"/>
    <ds:schemaRef ds:uri="fcf1dfa7-90b3-46ec-8897-c206e4c43b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91C14-E73D-4EDE-A13A-86B560149388}">
  <ds:schemaRefs>
    <ds:schemaRef ds:uri="http://schemas.microsoft.com/office/2006/documentManagement/types"/>
    <ds:schemaRef ds:uri="http://purl.org/dc/elements/1.1/"/>
    <ds:schemaRef ds:uri="http://purl.org/dc/dcmitype/"/>
    <ds:schemaRef ds:uri="fcf1dfa7-90b3-46ec-8897-c206e4c43be8"/>
    <ds:schemaRef ds:uri="http://purl.org/dc/terms/"/>
    <ds:schemaRef ds:uri="http://www.w3.org/XML/1998/namespace"/>
    <ds:schemaRef ds:uri="34ccc8df-0b16-4a32-bfed-dc4ee0391b96"/>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93FA872D-9BAD-4A90-AFE8-7A0A5198B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3</vt:i4>
      </vt:variant>
    </vt:vector>
  </HeadingPairs>
  <TitlesOfParts>
    <vt:vector size="6" baseType="lpstr">
      <vt:lpstr>Grunddata</vt:lpstr>
      <vt:lpstr>Dimensionering</vt:lpstr>
      <vt:lpstr>Instruktion till modellen</vt:lpstr>
      <vt:lpstr>_1_gång_var_åttonde_vecka</vt:lpstr>
      <vt:lpstr>Dimensionering!Utskriftsområde</vt:lpstr>
      <vt:lpstr>Grunddata!Utskriftsområde</vt:lpstr>
    </vt:vector>
  </TitlesOfParts>
  <Company>Växjö kommun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nicjon</dc:creator>
  <cp:lastModifiedBy>Jonas Jonsson</cp:lastModifiedBy>
  <cp:lastPrinted>2019-03-13T11:38:44Z</cp:lastPrinted>
  <dcterms:created xsi:type="dcterms:W3CDTF">2008-12-18T07:27:17Z</dcterms:created>
  <dcterms:modified xsi:type="dcterms:W3CDTF">2026-02-20T14:46:55Z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0x010100C9AFC9E943139F499A94708AA1A9B860</vt:lpwstr>
  </property>
  <property fmtid="{D5CDD505-2E9C-101B-9397-08002B2CF9AE}" pid="3" name="AuthorIds_UIVersion_4608">
    <vt:lpwstr>11</vt:lpwstr>
  </property>
</Properties>
</file>