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mea-my.sharepoint.com/personal/jonas_jonsson_vakin_se/Documents/"/>
    </mc:Choice>
  </mc:AlternateContent>
  <xr:revisionPtr revIDLastSave="6" documentId="8_{CCD10D67-0BA7-4232-B048-0E6F0C45559D}" xr6:coauthVersionLast="47" xr6:coauthVersionMax="47" xr10:uidLastSave="{F1C1A408-3728-4C36-B548-4FFC986B12A2}"/>
  <bookViews>
    <workbookView xWindow="-120" yWindow="-120" windowWidth="29040" windowHeight="15720" xr2:uid="{00000000-000D-0000-FFFF-FFFF00000000}"/>
  </bookViews>
  <sheets>
    <sheet name="Dimensionering" sheetId="19" r:id="rId1"/>
    <sheet name="Instruktion till modellen" sheetId="10" r:id="rId2"/>
    <sheet name="Grunddata" sheetId="9" state="hidden" r:id="rId3"/>
  </sheets>
  <definedNames>
    <definedName name="_1_gång_var_åttonde_vecka">Grunddata!$A$59</definedName>
    <definedName name="_xlnm._FilterDatabase" localSheetId="0" hidden="1">Dimensionering!#REF!</definedName>
    <definedName name="_xlnm._FilterDatabase" localSheetId="2" hidden="1">Grunddata!$G$31:$H$39</definedName>
    <definedName name="_xlnm.Print_Area" localSheetId="0">Dimensionering!$A$1:$K$69</definedName>
    <definedName name="_xlnm.Print_Area" localSheetId="2">Grunddata!$A$1:$H$114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<sst xmlns="http://schemas.openxmlformats.org/spreadsheetml/2006/main" count="257" uniqueCount="161">
  <si>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</si>
  <si>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</si>
  <si>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</si>
  <si>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</si>
  <si>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</si>
  <si>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</si>
  <si>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</si>
  <si>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</si>
  <si>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</si>
  <si>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</si>
  <si>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</si>
  <si>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</si>
  <si>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</si>
  <si>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</si>
  <si>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</si>
  <si>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</si>
  <si>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</si>
  <si>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</si>
  <si>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</si>
  <si>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</si>
  <si>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</si>
  <si>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</si>
  <si>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</si>
  <si>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</si>
  <si>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</si>
  <si>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</si>
  <si>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</si>
  <si>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</si>
  <si>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</si>
  <si>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</si>
  <si>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</si>
  <si>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</si>
  <si>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</si>
  <si>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</si>
  <si>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</si>
  <si>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</si>
  <si>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</si>
  <si>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</si>
  <si>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</si>
  <si>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</si>
  <si>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</si>
  <si>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</si>
  <si>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</si>
  <si>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</si>
  <si>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</si>
  <si>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</si>
  <si>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</si>
  <si>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</si>
  <si>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</si>
  <si>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</si>
  <si>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</si>
  <si>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</si>
  <si>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</si>
  <si>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</si>
  <si>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</si>
  <si>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</si>
  <si>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</si>
  <si>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</si>
  <si>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</si>
  <si>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</si>
  <si>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</si>
  <si>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</si>
  <si>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</si>
  <si>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</si>
  <si>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</si>
  <si>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</si>
  <si>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</si>
  <si>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</si>
  <si>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</si>
  <si>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</si>
  <si>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</si>
  <si>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</si>
  <si>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</si>
  <si>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</si>
  <si>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</si>
  <si>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</si>
  <si>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</si>
  <si>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</si>
  <si>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</si>
  <si>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</si>
  <si>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</si>
  <si>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</si>
  <si>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</si>
  <si>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</si>
  <si>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</si>
  <si>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</si>
  <si>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</si>
  <si>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</si>
  <si>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</si>
  <si>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</si>
  <si>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</si>
  <si>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</si>
  <si>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</si>
  <si>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</si>
  <si>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</si>
  <si>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</si>
  <si>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</si>
  <si>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</si>
  <si>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</si>
  <si>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</si>
  <si>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</si>
  <si>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</si>
  <si>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</si>
  <si>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</si>
  <si>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</si>
  <si>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</si>
  <si>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</si>
  <si>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</si>
  <si>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</si>
  <si>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</si>
  <si>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</si>
  <si>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</si>
  <si>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</si>
  <si>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</si>
  <si>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</si>
  <si>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</si>
  <si>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</si>
  <si>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</si>
  <si>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</si>
  <si>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</si>
  <si>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</si>
  <si>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</si>
  <si>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</si>
  <si>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</si>
  <si>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</si>
  <si>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</si>
  <si>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</si>
  <si>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</si>
  <si>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</si>
  <si>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</si>
  <si>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</si>
  <si>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</si>
  <si>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</si>
  <si>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</si>
  <si>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</si>
  <si>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</si>
  <si>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</si>
  <si>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</si>
  <si>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</si>
  <si>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</si>
  <si>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</si>
  <si>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</si>
  <si>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</si>
  <si>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</si>
  <si>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</si>
  <si>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</si>
  <si>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</si>
  <si>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</si>
  <si>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</si>
  <si>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</si>
  <si>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</si>
  <si>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</si>
  <si>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</si>
  <si>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</si>
  <si>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</si>
  <si>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</si>
  <si>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</si>
  <si>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</si>
  <si>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</si>
  <si>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</si>
  <si>
    <t>1 ggn/ 6:e vecka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</si>
</sst>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9">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0" borderId="0" xfId="0" applyAlignment="1">
      <alignment horizontal="left" vertical="top" wrapText="1"/>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topLeftCell="A13" zoomScaleNormal="100" workbookViewId="0">
      <selection activeCell="B29" sqref="B29"/>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1.7109375" hidden="1" customWidth="1"/>
    <col min="14" max="14" width="14.140625" hidden="1" customWidth="1"/>
    <col min="15" max="16" width="8.85546875" hidden="1" customWidth="1"/>
    <col min="17" max="17" width="0" hidden="1" customWidth="1"/>
  </cols>
  <sheetData>
    <row r="1" spans="1:15" ht="20.25" x14ac:dyDescent="0.3">
      <c r="A1" s="21" t="s">
        <v>73</v>
      </c>
      <c r="B1" s="21"/>
      <c r="C1" s="22"/>
      <c r="D1" s="22"/>
      <c r="E1" s="22"/>
      <c r="F1" s="22"/>
      <c r="G1" s="22"/>
      <c r="H1" s="22"/>
      <c r="I1" s="22"/>
      <c r="J1" s="22"/>
      <c r="K1" s="22"/>
      <c r="L1" s="23" t="s">
        <v>45</v>
      </c>
    </row>
    <row r="2" spans="1:15" ht="16.5" customHeight="1" x14ac:dyDescent="0.2">
      <c r="L2" s="25"/>
    </row>
    <row r="3" spans="1:15" s="90" customFormat="1" ht="17.45" customHeight="1" x14ac:dyDescent="0.2">
      <c r="A3" s="93" t="s">
        <v>83</v>
      </c>
      <c r="B3" s="94"/>
    </row>
    <row r="4" spans="1:15" s="12" customFormat="1" ht="16.5" customHeight="1" x14ac:dyDescent="0.2">
      <c r="A4" s="91" t="s">
        <v>84</v>
      </c>
      <c r="B4" s="95"/>
    </row>
    <row r="5" spans="1:15" s="12" customFormat="1" ht="16.5" customHeight="1" x14ac:dyDescent="0.2">
      <c r="A5" s="92"/>
      <c r="N5" s="12" t="s">
        <v>150</v>
      </c>
    </row>
    <row r="6" spans="1:15" x14ac:dyDescent="0.2">
      <c r="A6" s="8"/>
      <c r="N6" s="140" t="s">
        <v>9</v>
      </c>
      <c r="O6" s="8" t="s">
        <v>28</v>
      </c>
    </row>
    <row r="7" spans="1:15" ht="15.75" x14ac:dyDescent="0.25">
      <c r="A7" s="32" t="s">
        <v>105</v>
      </c>
      <c r="B7" s="149"/>
      <c r="C7" s="149"/>
      <c r="D7" s="149"/>
      <c r="E7" s="149"/>
      <c r="F7" s="149"/>
      <c r="G7" s="149"/>
      <c r="H7" s="26"/>
      <c r="K7" s="125"/>
      <c r="N7" s="140" t="s">
        <v>154</v>
      </c>
      <c r="O7" s="8" t="s">
        <v>34</v>
      </c>
    </row>
    <row r="8" spans="1:15" ht="15.75" x14ac:dyDescent="0.25">
      <c r="A8" s="32"/>
      <c r="B8" s="27"/>
      <c r="C8" s="27"/>
      <c r="D8" s="27"/>
      <c r="E8" s="27"/>
      <c r="F8" s="27"/>
      <c r="G8" s="27"/>
      <c r="H8" s="26"/>
      <c r="N8" s="140" t="s">
        <v>111</v>
      </c>
      <c r="O8" s="8" t="s">
        <v>17</v>
      </c>
    </row>
    <row r="9" spans="1:15" ht="15.75" x14ac:dyDescent="0.25">
      <c r="A9" s="32" t="s">
        <v>33</v>
      </c>
      <c r="B9" s="143" t="s">
        <v>9</v>
      </c>
      <c r="C9" s="147"/>
      <c r="D9" s="147"/>
      <c r="E9" s="147"/>
      <c r="F9" s="147"/>
      <c r="G9" s="147"/>
      <c r="H9" s="26"/>
      <c r="N9" s="8" t="s">
        <v>62</v>
      </c>
      <c r="O9" s="8" t="s">
        <v>16</v>
      </c>
    </row>
    <row r="10" spans="1:15" ht="15.75" x14ac:dyDescent="0.25">
      <c r="A10" s="32"/>
      <c r="N10" s="8" t="s">
        <v>12</v>
      </c>
      <c r="O10" s="8" t="s">
        <v>152</v>
      </c>
    </row>
    <row r="11" spans="1:15" ht="15.75" x14ac:dyDescent="0.2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 x14ac:dyDescent="0.2">
      <c r="A12" s="26"/>
      <c r="B12" s="26"/>
      <c r="O12" s="8"/>
    </row>
    <row r="13" spans="1:15" ht="15.75" x14ac:dyDescent="0.25">
      <c r="A13" s="56" t="str">
        <f>IF(B9=N6,O6,IF(B9=N7,O7,IF(B9=N8,O8,IF(B9=N9,O9,IF(B9=N10,O10,"")))))</f>
        <v>Antal lägenheter</v>
      </c>
      <c r="B13" s="53">
        <v>10</v>
      </c>
      <c r="C13" s="28"/>
      <c r="N13" s="140" t="s">
        <v>145</v>
      </c>
      <c r="O13" s="8"/>
    </row>
    <row r="14" spans="1:15" ht="13.5" thickBot="1" x14ac:dyDescent="0.25">
      <c r="A14" s="29"/>
      <c r="B14" s="29"/>
      <c r="C14" s="30"/>
      <c r="D14" s="30"/>
      <c r="E14" s="30"/>
      <c r="F14" s="30"/>
      <c r="G14" s="31"/>
      <c r="H14" s="31"/>
      <c r="I14" s="31"/>
      <c r="J14" s="31"/>
      <c r="K14" s="31"/>
      <c r="L14" s="8" t="s">
        <v>59</v>
      </c>
      <c r="N14" s="140" t="s">
        <v>146</v>
      </c>
      <c r="O14" s="8"/>
    </row>
    <row r="15" spans="1:15" x14ac:dyDescent="0.2">
      <c r="A15" s="1"/>
      <c r="B15" s="1"/>
      <c r="C15" s="28"/>
      <c r="D15" s="28"/>
      <c r="E15" s="28"/>
      <c r="F15" s="28"/>
      <c r="I15" s="1"/>
      <c r="J15" s="1"/>
      <c r="K15" s="28"/>
      <c r="N15" s="140" t="s">
        <v>144</v>
      </c>
    </row>
    <row r="16" spans="1:15" ht="23.25" x14ac:dyDescent="0.35">
      <c r="A16" s="2" t="s">
        <v>30</v>
      </c>
      <c r="B16" s="32"/>
      <c r="C16" s="1"/>
      <c r="D16" s="1"/>
      <c r="E16" s="1"/>
      <c r="F16" s="1"/>
      <c r="I16" s="33"/>
      <c r="J16" s="33"/>
      <c r="K16" s="33"/>
    </row>
    <row r="17" spans="1:15" ht="11.25" customHeight="1" x14ac:dyDescent="0.35">
      <c r="A17" s="2"/>
      <c r="B17" s="32"/>
      <c r="C17" s="1"/>
      <c r="D17" s="1"/>
      <c r="E17" s="1"/>
      <c r="F17" s="1"/>
      <c r="I17" s="33"/>
      <c r="J17" s="33"/>
      <c r="K17" s="33"/>
    </row>
    <row r="18" spans="1:15" ht="17.45" customHeight="1" x14ac:dyDescent="0.35">
      <c r="A18" s="32" t="s">
        <v>99</v>
      </c>
      <c r="B18" s="135" t="s">
        <v>102</v>
      </c>
      <c r="C18" s="1"/>
      <c r="D18" s="1"/>
      <c r="E18" s="1"/>
      <c r="F18" s="1"/>
      <c r="I18" s="33"/>
      <c r="J18" s="33"/>
      <c r="K18" s="33"/>
      <c r="N18" t="s">
        <v>151</v>
      </c>
    </row>
    <row r="19" spans="1:15" ht="13.5" thickBot="1" x14ac:dyDescent="0.25">
      <c r="A19" s="34"/>
      <c r="B19" s="34"/>
      <c r="C19" s="34"/>
      <c r="D19" s="34"/>
      <c r="E19" s="34"/>
      <c r="F19" s="34"/>
      <c r="G19" s="34"/>
      <c r="H19" s="34"/>
      <c r="I19" s="151"/>
      <c r="J19" s="151"/>
      <c r="K19" s="151"/>
      <c r="N19" s="8" t="str">
        <f>IF(B9=N6,CONCATENATE(B9," ",B11),B9)</f>
        <v>LÄGENHETER Normal</v>
      </c>
    </row>
    <row r="20" spans="1:15" ht="23.25" x14ac:dyDescent="0.35">
      <c r="A20" s="48"/>
      <c r="B20" s="150" t="s">
        <v>8</v>
      </c>
      <c r="C20" s="150"/>
      <c r="D20" s="150"/>
      <c r="E20" s="150"/>
      <c r="F20" s="150"/>
      <c r="G20" s="150"/>
      <c r="I20" s="155" t="s">
        <v>24</v>
      </c>
      <c r="J20" s="156"/>
      <c r="K20" s="157"/>
    </row>
    <row r="21" spans="1:15" ht="68.099999999999994" customHeight="1" x14ac:dyDescent="0.2">
      <c r="A21" s="35"/>
      <c r="B21" s="51" t="s">
        <v>79</v>
      </c>
      <c r="C21" s="58" t="s">
        <v>80</v>
      </c>
      <c r="D21" s="51" t="s">
        <v>39</v>
      </c>
      <c r="E21" s="57" t="s">
        <v>60</v>
      </c>
      <c r="F21" s="51" t="s">
        <v>51</v>
      </c>
      <c r="G21" s="51" t="s">
        <v>14</v>
      </c>
      <c r="H21" s="26"/>
      <c r="I21" s="152" t="s">
        <v>117</v>
      </c>
      <c r="J21" s="153"/>
      <c r="K21" s="154"/>
      <c r="L21" s="36"/>
      <c r="N21" t="s">
        <v>153</v>
      </c>
    </row>
    <row r="22" spans="1:15" ht="18" customHeight="1" x14ac:dyDescent="0.2">
      <c r="A22" s="59" t="s">
        <v>2</v>
      </c>
      <c r="B22" s="3" t="s">
        <v>37</v>
      </c>
      <c r="C22" s="7">
        <v>140</v>
      </c>
      <c r="D22" s="37">
        <f>IF(AND(OR(C22&gt;0,C22="Rullhäck"),B22&gt;0),(HLOOKUP($N$19,Grunddata!$B$9:$H$20,Grunddata!J12,FALSE)*$B$13/SUMIFS(Grunddata!B$71:B$83,Grunddata!A$71:A$83,C22))/(SUMIFS(Grunddata!$B$100:$B$108,Grunddata!$A$100:$A$108,B22)/52),0)</f>
        <v>1.4285714285714286</v>
      </c>
      <c r="E22" s="37">
        <f>ROUNDUP(D22,0)</f>
        <v>2</v>
      </c>
      <c r="F22" s="38">
        <f>IF(E22-D22&gt;0.9,E22-1,E22)</f>
        <v>2</v>
      </c>
      <c r="G22" s="37">
        <f>IF($B$18="Kortsidan mot väggen",F22*SUMIFS(Grunddata!$H$71:$H$83,Grunddata!$A$71:$A$83,C22)/1000,F22*SUMIFS(Grunddata!$G$71:$G$83,Grunddata!$A$71:$A$83,C22)/1000)</f>
        <v>1.2</v>
      </c>
      <c r="H22" s="8"/>
      <c r="I22" s="164" t="s">
        <v>21</v>
      </c>
      <c r="J22" s="165"/>
      <c r="K22" s="128">
        <f>IF(G35&gt;0,IF($B$18="Kortsidan mot väggen",(G35/2+Grunddata!H80/2/1000)+B37,(G35/2+Grunddata!G77/2/1000)+B37),0)</f>
        <v>6.0585000000000013</v>
      </c>
      <c r="L22" s="8" t="s">
        <v>46</v>
      </c>
      <c r="N22" s="8" t="s">
        <v>145</v>
      </c>
      <c r="O22" s="8" t="s">
        <v>158</v>
      </c>
    </row>
    <row r="23" spans="1:15" ht="18" customHeight="1" x14ac:dyDescent="0.25">
      <c r="A23" s="52" t="s">
        <v>31</v>
      </c>
      <c r="B23" s="3" t="s">
        <v>37</v>
      </c>
      <c r="C23" s="7">
        <v>370</v>
      </c>
      <c r="D23" s="37">
        <f>IF(AND(OR(C23&gt;0,C23="Rullhäck"),B23&gt;0),(HLOOKUP($N$19,Grunddata!$B$9:$H$20,Grunddata!J13,FALSE)*$B$13/SUMIFS(Grunddata!B$71:B$83,Grunddata!A$71:A$83,C23))/(SUMIFS(Grunddata!$B$100:$B$108,Grunddata!$A$100:$A$108,B23)/52),0)</f>
        <v>2.7027027027027026</v>
      </c>
      <c r="E23" s="37">
        <f t="shared" ref="E23:E29" si="0">ROUNDUP(D23,0)</f>
        <v>3</v>
      </c>
      <c r="F23" s="38">
        <f t="shared" ref="F23:F29" si="1">IF(E23-D23&gt;0.9,E23-1,E23)</f>
        <v>3</v>
      </c>
      <c r="G23" s="37">
        <f>IF($B$18="Kortsidan mot väggen",F23*SUMIFS(Grunddata!$H$71:$H$83,Grunddata!$A$71:$A$83,C23)/1000,F23*SUMIFS(Grunddata!$G$71:$G$83,Grunddata!$A$71:$A$83,C23)/1000)</f>
        <v>2.61</v>
      </c>
      <c r="H23" s="8"/>
      <c r="I23" s="166" t="s">
        <v>22</v>
      </c>
      <c r="J23" s="167"/>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25">
      <c r="A24" s="52" t="s">
        <v>81</v>
      </c>
      <c r="B24" s="3" t="s">
        <v>89</v>
      </c>
      <c r="C24" s="7">
        <v>370</v>
      </c>
      <c r="D24" s="37">
        <f>IF(AND(OR(C24&gt;0,C24="Rullhäck"),B24&gt;0),(HLOOKUP($N$19,Grunddata!$B$9:$H$20,Grunddata!J14,FALSE)*$B$13/SUMIFS(Grunddata!B$71:B$83,Grunddata!A$71:A$83,C24))/(SUMIFS(Grunddata!$B$100:$B$108,Grunddata!$A$100:$A$108,B24)/52),0)</f>
        <v>0.54054054054054057</v>
      </c>
      <c r="E24" s="37">
        <f t="shared" si="0"/>
        <v>1</v>
      </c>
      <c r="F24" s="38">
        <f t="shared" si="1"/>
        <v>1</v>
      </c>
      <c r="G24" s="37">
        <f>IF($B$18="Kortsidan mot väggen",F24*SUMIFS(Grunddata!$H$71:$H$83,Grunddata!$A$71:$A$83,C24)/1000,F24*SUMIFS(Grunddata!$G$71:$G$83,Grunddata!$A$71:$A$83,C24)/1000)</f>
        <v>0.87</v>
      </c>
      <c r="H24" s="8"/>
      <c r="I24" s="168" t="s">
        <v>25</v>
      </c>
      <c r="J24" s="169"/>
      <c r="K24" s="129">
        <f>K22*K23</f>
        <v>18.914637000000003</v>
      </c>
      <c r="N24" s="8" t="s">
        <v>144</v>
      </c>
      <c r="O24" s="8" t="s">
        <v>157</v>
      </c>
    </row>
    <row r="25" spans="1:15" ht="18" customHeight="1" x14ac:dyDescent="0.2">
      <c r="A25" s="52" t="s">
        <v>3</v>
      </c>
      <c r="B25" s="3" t="s">
        <v>37</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1.5151515151515151</v>
      </c>
      <c r="E25" s="37">
        <f t="shared" si="0"/>
        <v>2</v>
      </c>
      <c r="F25" s="38">
        <f t="shared" si="1"/>
        <v>2</v>
      </c>
      <c r="G25" s="37">
        <f>IF($B$18="Kortsidan mot väggen",F25*SUMIFS(Grunddata!$H$71:$H$83,Grunddata!$A$71:$A$83,C25)/1000,F25*SUMIFS(Grunddata!$G$71:$G$83,Grunddata!$A$71:$A$83,C25)/1000)</f>
        <v>2.73</v>
      </c>
      <c r="H25" s="8"/>
      <c r="I25" s="173" t="str">
        <f>IF(K22&gt;20,"Varning! Avfallsutrymmet blir över 20 meter långt vilket kan vara orimligt stort. Överväg att bygga flera avfallsutrymmen eller att tömma med tätare intervaller."," ")</f>
        <v xml:space="preserve"> </v>
      </c>
      <c r="J25" s="173"/>
      <c r="K25" s="173"/>
      <c r="L25" s="134"/>
      <c r="N25" s="18"/>
    </row>
    <row r="26" spans="1:15" ht="18" customHeight="1" x14ac:dyDescent="0.2">
      <c r="A26" s="52" t="s">
        <v>18</v>
      </c>
      <c r="B26" s="3" t="s">
        <v>37</v>
      </c>
      <c r="C26" s="7">
        <v>660</v>
      </c>
      <c r="D26" s="37">
        <f>IF(AND(OR(C26&gt;0,C26="Rullhäck"),B26&gt;0),(HLOOKUP($N$19,Grunddata!$B$9:$H$20,Grunddata!J16,FALSE)*$B$13/SUMIFS(Grunddata!B$71:B$83,Grunddata!A$71:A$83,C26))/(SUMIFS(Grunddata!$B$100:$B$108,Grunddata!$A$100:$A$108,B26)/52),0)</f>
        <v>0.90909090909090906</v>
      </c>
      <c r="E26" s="37">
        <f t="shared" si="0"/>
        <v>1</v>
      </c>
      <c r="F26" s="38">
        <f t="shared" si="1"/>
        <v>1</v>
      </c>
      <c r="G26" s="37">
        <f>IF($B$18="Kortsidan mot väggen",F26*SUMIFS(Grunddata!$H$71:$H$83,Grunddata!$A$71:$A$83,C26)/1000,F26*SUMIFS(Grunddata!$G$71:$G$83,Grunddata!$A$71:$A$83,C26)/1000)</f>
        <v>1.365</v>
      </c>
      <c r="H26" s="8"/>
      <c r="I26" s="174"/>
      <c r="J26" s="174"/>
      <c r="K26" s="174"/>
      <c r="L26" s="134"/>
      <c r="N26" s="18"/>
    </row>
    <row r="27" spans="1:15" ht="18" customHeight="1" x14ac:dyDescent="0.2">
      <c r="A27" s="52" t="s">
        <v>6</v>
      </c>
      <c r="B27" s="3" t="s">
        <v>89</v>
      </c>
      <c r="C27" s="7">
        <v>190</v>
      </c>
      <c r="D27" s="37">
        <f>IF(AND(OR(C27&gt;0,C27="Rullhäck"),B27&gt;0),(HLOOKUP($N$19,Grunddata!$B$9:$H$20,Grunddata!J17,FALSE)*$B$13/SUMIFS(Grunddata!B$71:B$83,Grunddata!A$71:A$83,C27))/(SUMIFS(Grunddata!$B$100:$B$108,Grunddata!$A$100:$A$108,B27)/52),0)</f>
        <v>0.42105263157894735</v>
      </c>
      <c r="E27" s="37">
        <f t="shared" si="0"/>
        <v>1</v>
      </c>
      <c r="F27" s="38">
        <f t="shared" si="1"/>
        <v>1</v>
      </c>
      <c r="G27" s="37">
        <f>IF($B$18="Kortsidan mot väggen",F27*SUMIFS(Grunddata!$H$71:$H$83,Grunddata!$A$71:$A$83,C27)/1000,F27*SUMIFS(Grunddata!$G$71:$G$83,Grunddata!$A$71:$A$83,C27)/1000)</f>
        <v>0.65900000000000003</v>
      </c>
      <c r="H27" s="8"/>
      <c r="I27" s="174"/>
      <c r="J27" s="174"/>
      <c r="K27" s="174"/>
      <c r="L27" s="134"/>
      <c r="N27" s="18"/>
    </row>
    <row r="28" spans="1:15" ht="18" customHeight="1" x14ac:dyDescent="0.2">
      <c r="A28" s="52" t="s">
        <v>1</v>
      </c>
      <c r="B28" s="3" t="s">
        <v>113</v>
      </c>
      <c r="C28" s="7">
        <v>190</v>
      </c>
      <c r="D28" s="37">
        <f>IF(AND(OR(C28&gt;0,C28="Rullhäck"),B28&gt;0),(HLOOKUP($N$19,Grunddata!$B$9:$H$20,Grunddata!J18,FALSE)*$B$13/SUMIFS(Grunddata!B$71:B$83,Grunddata!A$71:A$83,C28))/(SUMIFS(Grunddata!$B$100:$B$108,Grunddata!$A$100:$A$108,B28)/52),0)</f>
        <v>0.84210526315789469</v>
      </c>
      <c r="E28" s="37">
        <f t="shared" si="0"/>
        <v>1</v>
      </c>
      <c r="F28" s="38">
        <f t="shared" si="1"/>
        <v>1</v>
      </c>
      <c r="G28" s="37">
        <f>IF($B$18="Kortsidan mot väggen",F28*SUMIFS(Grunddata!$H$71:$H$83,Grunddata!$A$71:$A$83,C28)/1000,F28*SUMIFS(Grunddata!$G$71:$G$83,Grunddata!$A$71:$A$83,C28)/1000)</f>
        <v>0.65900000000000003</v>
      </c>
      <c r="H28" s="8"/>
      <c r="I28" s="174"/>
      <c r="J28" s="174"/>
      <c r="K28" s="174"/>
      <c r="N28" s="18"/>
    </row>
    <row r="29" spans="1:15" ht="18" customHeight="1" x14ac:dyDescent="0.2">
      <c r="A29" s="52" t="s">
        <v>0</v>
      </c>
      <c r="B29" s="3" t="s">
        <v>89</v>
      </c>
      <c r="C29" s="7">
        <v>190</v>
      </c>
      <c r="D29" s="37">
        <f>IF(AND(OR(C29&gt;0,C29="Rullhäck"),B29&gt;0),(HLOOKUP($N$19,Grunddata!$B$9:$H$20,Grunddata!J19,FALSE)*$B$13/SUMIFS(Grunddata!B$71:B$83,Grunddata!A$71:A$83,C29))/(SUMIFS(Grunddata!$B$100:$B$108,Grunddata!$A$100:$A$108,B29)/52),0)</f>
        <v>0.42105263157894735</v>
      </c>
      <c r="E29" s="37">
        <f t="shared" si="0"/>
        <v>1</v>
      </c>
      <c r="F29" s="38">
        <f t="shared" si="1"/>
        <v>1</v>
      </c>
      <c r="G29" s="37">
        <f>IF($B$18="Kortsidan mot väggen",F29*SUMIFS(Grunddata!$H$71:$H$83,Grunddata!$A$71:$A$83,C29)/1000,F29*SUMIFS(Grunddata!$G$71:$G$83,Grunddata!$A$71:$A$83,C29)/1000)</f>
        <v>0.65900000000000003</v>
      </c>
      <c r="H29" s="8"/>
      <c r="K29" s="41"/>
      <c r="L29" s="39"/>
      <c r="N29" s="18"/>
    </row>
    <row r="30" spans="1:15" ht="18" customHeight="1" x14ac:dyDescent="0.2">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2">
      <c r="A31" s="80" t="s">
        <v>23</v>
      </c>
      <c r="B31" s="81"/>
      <c r="C31" s="82"/>
      <c r="D31" s="161"/>
      <c r="E31" s="55"/>
      <c r="F31" s="82"/>
      <c r="G31" s="37">
        <f>IF($B$18="Kortsidan mot väggen",F31*SUMIFS(Grunddata!$H$71:$H$83,Grunddata!$A$71:$A$83,C31)/1000,F31*SUMIFS(Grunddata!$G$71:$G$83,Grunddata!$A$71:$A$83,C31)/1000)</f>
        <v>0</v>
      </c>
      <c r="H31" s="40"/>
      <c r="I31" s="144"/>
      <c r="L31" s="42" t="s">
        <v>47</v>
      </c>
      <c r="N31" s="18"/>
    </row>
    <row r="32" spans="1:15" ht="18" customHeight="1" x14ac:dyDescent="0.2">
      <c r="A32" s="80" t="s">
        <v>23</v>
      </c>
      <c r="B32" s="81"/>
      <c r="C32" s="82"/>
      <c r="D32" s="162"/>
      <c r="E32" s="43"/>
      <c r="F32" s="82"/>
      <c r="G32" s="37">
        <f>IF($B$18="Kortsidan mot väggen",F32*SUMIFS(Grunddata!$H$71:$H$83,Grunddata!$A$71:$A$83,C32)/1000,F32*SUMIFS(Grunddata!$G$71:$G$83,Grunddata!$A$71:$A$83,C32)/1000)</f>
        <v>0</v>
      </c>
      <c r="H32" s="40"/>
      <c r="I32" s="170" t="str">
        <f>IF(OR(F27=0,F28=0,F29=0),"Varning! Överväg insamlingslösningar för samtliga fraktioner.","")</f>
        <v/>
      </c>
      <c r="J32" s="170"/>
      <c r="K32" s="170"/>
      <c r="L32" s="170"/>
      <c r="N32" s="18"/>
    </row>
    <row r="33" spans="1:16" ht="18" customHeight="1" x14ac:dyDescent="0.2">
      <c r="A33" s="83" t="s">
        <v>23</v>
      </c>
      <c r="B33" s="81"/>
      <c r="C33" s="84"/>
      <c r="D33" s="162"/>
      <c r="E33" s="43"/>
      <c r="F33" s="82"/>
      <c r="G33" s="37">
        <f>IF($B$18="Kortsidan mot väggen",F33*SUMIFS(Grunddata!$H$71:$H$83,Grunddata!$A$71:$A$83,C33)/1000,F33*SUMIFS(Grunddata!$G$71:$G$83,Grunddata!$A$71:$A$83,C33)/1000)</f>
        <v>0</v>
      </c>
      <c r="H33" s="40"/>
      <c r="I33" s="170"/>
      <c r="J33" s="170"/>
      <c r="K33" s="170"/>
      <c r="L33" s="170"/>
      <c r="N33" s="18"/>
    </row>
    <row r="34" spans="1:16" ht="18" customHeight="1" x14ac:dyDescent="0.2">
      <c r="A34" s="83" t="s">
        <v>23</v>
      </c>
      <c r="B34" s="81"/>
      <c r="C34" s="84"/>
      <c r="D34" s="163"/>
      <c r="E34" s="43"/>
      <c r="F34" s="82"/>
      <c r="G34" s="37">
        <f>IF($B$18="Kortsidan mot väggen",F34*SUMIFS(Grunddata!$H$71:$H$83,Grunddata!$A$71:$A$83,C34)/1000,F34*SUMIFS(Grunddata!$G$71:$G$83,Grunddata!$A$71:$A$83,C34)/1000)</f>
        <v>0</v>
      </c>
      <c r="H34" s="40"/>
      <c r="I34" s="170"/>
      <c r="J34" s="170"/>
      <c r="K34" s="170"/>
      <c r="L34" s="170"/>
      <c r="N34" s="18"/>
    </row>
    <row r="35" spans="1:16" ht="18" customHeight="1" x14ac:dyDescent="0.25">
      <c r="A35" s="44" t="s">
        <v>7</v>
      </c>
      <c r="B35" s="44"/>
      <c r="C35" s="45"/>
      <c r="D35" s="46"/>
      <c r="E35" s="46"/>
      <c r="F35" s="46">
        <f>SUM(F22:F34)</f>
        <v>12</v>
      </c>
      <c r="G35" s="45">
        <f>SUM(G22:G34)</f>
        <v>10.752000000000002</v>
      </c>
      <c r="L35" s="45"/>
      <c r="M35" s="45"/>
      <c r="O35" s="18"/>
    </row>
    <row r="36" spans="1:16" ht="15.75" x14ac:dyDescent="0.25">
      <c r="C36" s="1"/>
      <c r="G36" s="28"/>
      <c r="N36" s="45"/>
      <c r="O36" s="28"/>
      <c r="P36" s="39"/>
    </row>
    <row r="37" spans="1:16" ht="25.5" customHeight="1" x14ac:dyDescent="0.2">
      <c r="A37" s="126" t="s">
        <v>115</v>
      </c>
      <c r="B37" s="85"/>
      <c r="C37" t="s">
        <v>19</v>
      </c>
      <c r="D37" s="47"/>
      <c r="E37" s="47"/>
      <c r="F37" s="47"/>
      <c r="M37" s="48"/>
    </row>
    <row r="38" spans="1:16" ht="27" customHeight="1" x14ac:dyDescent="0.2">
      <c r="A38" s="127" t="s">
        <v>56</v>
      </c>
      <c r="B38" s="85">
        <v>1.5</v>
      </c>
      <c r="C38" s="47" t="s">
        <v>19</v>
      </c>
      <c r="M38" s="48"/>
    </row>
    <row r="39" spans="1:16" x14ac:dyDescent="0.2">
      <c r="A39" s="62" t="s">
        <v>116</v>
      </c>
      <c r="M39" s="48"/>
      <c r="P39" s="39"/>
    </row>
    <row r="40" spans="1:16" x14ac:dyDescent="0.2">
      <c r="A40" s="60"/>
      <c r="M40" s="48"/>
      <c r="P40" s="39"/>
    </row>
    <row r="41" spans="1:16" x14ac:dyDescent="0.2">
      <c r="A41" s="61" t="s">
        <v>20</v>
      </c>
      <c r="B41" s="48"/>
      <c r="M41" s="48"/>
      <c r="P41" s="39"/>
    </row>
    <row r="42" spans="1:16" x14ac:dyDescent="0.2">
      <c r="A42" s="62" t="s">
        <v>75</v>
      </c>
      <c r="B42" s="48"/>
      <c r="M42" s="48"/>
      <c r="P42" s="39"/>
    </row>
    <row r="43" spans="1:16" x14ac:dyDescent="0.2">
      <c r="A43" s="62" t="s">
        <v>88</v>
      </c>
      <c r="M43" s="48"/>
      <c r="P43" s="39"/>
    </row>
    <row r="44" spans="1:16" x14ac:dyDescent="0.2">
      <c r="A44" s="62" t="s">
        <v>130</v>
      </c>
      <c r="M44" s="48"/>
      <c r="P44" s="39"/>
    </row>
    <row r="45" spans="1:16" x14ac:dyDescent="0.2">
      <c r="A45" s="62" t="s">
        <v>159</v>
      </c>
      <c r="F45" s="40"/>
      <c r="M45" s="48"/>
      <c r="P45" s="39"/>
    </row>
    <row r="46" spans="1:16" x14ac:dyDescent="0.2">
      <c r="A46" s="171" t="s">
        <v>118</v>
      </c>
      <c r="B46" s="171"/>
      <c r="C46" s="171"/>
      <c r="D46" s="171"/>
      <c r="E46" s="171"/>
      <c r="F46" s="171"/>
      <c r="G46" s="171"/>
      <c r="H46" s="171"/>
      <c r="I46" s="171"/>
      <c r="J46" s="171"/>
      <c r="K46" s="132"/>
      <c r="M46" s="48"/>
      <c r="P46" s="39"/>
    </row>
    <row r="47" spans="1:16" ht="18" customHeight="1" thickBot="1" x14ac:dyDescent="0.25">
      <c r="A47" s="172"/>
      <c r="B47" s="172"/>
      <c r="C47" s="172"/>
      <c r="D47" s="172"/>
      <c r="E47" s="172"/>
      <c r="F47" s="172"/>
      <c r="G47" s="172"/>
      <c r="H47" s="172"/>
      <c r="I47" s="172"/>
      <c r="J47" s="172"/>
      <c r="K47" s="133"/>
      <c r="M47" s="48"/>
    </row>
    <row r="48" spans="1:16" x14ac:dyDescent="0.2">
      <c r="B48" s="49"/>
      <c r="M48" s="48"/>
    </row>
    <row r="49" spans="1:13" ht="18" x14ac:dyDescent="0.25">
      <c r="A49" s="2" t="s">
        <v>27</v>
      </c>
      <c r="M49" s="48"/>
    </row>
    <row r="50" spans="1:13" ht="15" x14ac:dyDescent="0.2">
      <c r="A50" s="100" t="s">
        <v>40</v>
      </c>
      <c r="M50" s="48"/>
    </row>
    <row r="51" spans="1:13" x14ac:dyDescent="0.2">
      <c r="H51" s="50"/>
    </row>
    <row r="52" spans="1:13" ht="18" customHeight="1" x14ac:dyDescent="0.2">
      <c r="B52" s="158" t="s">
        <v>26</v>
      </c>
      <c r="C52" s="159"/>
      <c r="D52" s="159"/>
      <c r="E52" s="159"/>
      <c r="F52" s="160"/>
    </row>
    <row r="53" spans="1:13" ht="68.099999999999994" customHeight="1" x14ac:dyDescent="0.2">
      <c r="A53" s="52"/>
      <c r="B53" s="104" t="s">
        <v>41</v>
      </c>
      <c r="C53" s="51" t="s">
        <v>49</v>
      </c>
      <c r="D53" s="51" t="s">
        <v>50</v>
      </c>
      <c r="F53" s="51" t="s">
        <v>14</v>
      </c>
    </row>
    <row r="54" spans="1:13" ht="18" customHeight="1" x14ac:dyDescent="0.2">
      <c r="A54" s="78" t="s">
        <v>2</v>
      </c>
      <c r="B54" s="96"/>
      <c r="C54" s="82"/>
      <c r="D54" s="98"/>
      <c r="F54" s="37">
        <f>D54*SUMIFS(Grunddata!$H$71:$H$83,Grunddata!$A$71:$A$83,C54)/1000</f>
        <v>0</v>
      </c>
    </row>
    <row r="55" spans="1:13" s="1" customFormat="1" ht="18" customHeight="1" x14ac:dyDescent="0.2">
      <c r="A55" s="105" t="s">
        <v>31</v>
      </c>
      <c r="B55" s="96"/>
      <c r="C55" s="82"/>
      <c r="D55" s="98"/>
      <c r="F55" s="37">
        <f>D55*SUMIFS(Grunddata!$H$71:$H$83,Grunddata!$A$71:$A$83,C55)/1000</f>
        <v>0</v>
      </c>
    </row>
    <row r="56" spans="1:13" ht="18" customHeight="1" x14ac:dyDescent="0.2">
      <c r="A56" s="78" t="s">
        <v>81</v>
      </c>
      <c r="B56" s="96"/>
      <c r="C56" s="82"/>
      <c r="D56" s="98"/>
      <c r="F56" s="37">
        <f>D56*SUMIFS(Grunddata!$H$71:$H$83,Grunddata!$A$71:$A$83,C56)/1000</f>
        <v>0</v>
      </c>
    </row>
    <row r="57" spans="1:13" ht="18" customHeight="1" x14ac:dyDescent="0.2">
      <c r="A57" s="78" t="s">
        <v>3</v>
      </c>
      <c r="B57" s="96"/>
      <c r="C57" s="82"/>
      <c r="D57" s="98"/>
      <c r="F57" s="37">
        <f>D57*SUMIFS(Grunddata!$H$71:$H$83,Grunddata!$A$71:$A$83,C57)/1000</f>
        <v>0</v>
      </c>
    </row>
    <row r="58" spans="1:13" ht="18" customHeight="1" x14ac:dyDescent="0.2">
      <c r="A58" s="78" t="s">
        <v>18</v>
      </c>
      <c r="B58" s="96"/>
      <c r="C58" s="82"/>
      <c r="D58" s="98"/>
      <c r="F58" s="37">
        <f>D58*SUMIFS(Grunddata!$H$71:$H$83,Grunddata!$A$71:$A$83,C58)/1000</f>
        <v>0</v>
      </c>
    </row>
    <row r="59" spans="1:13" ht="18" customHeight="1" x14ac:dyDescent="0.2">
      <c r="A59" s="78" t="s">
        <v>6</v>
      </c>
      <c r="B59" s="96"/>
      <c r="C59" s="82"/>
      <c r="D59" s="98"/>
      <c r="F59" s="37">
        <f>D59*SUMIFS(Grunddata!$H$71:$H$83,Grunddata!$A$71:$A$83,C59)/1000</f>
        <v>0</v>
      </c>
    </row>
    <row r="60" spans="1:13" ht="18" customHeight="1" x14ac:dyDescent="0.2">
      <c r="A60" s="78" t="s">
        <v>1</v>
      </c>
      <c r="B60" s="96"/>
      <c r="C60" s="82"/>
      <c r="D60" s="98"/>
      <c r="F60" s="37">
        <f>D60*SUMIFS(Grunddata!$H$71:$H$83,Grunddata!$A$71:$A$83,C60)/1000</f>
        <v>0</v>
      </c>
    </row>
    <row r="61" spans="1:13" ht="18" customHeight="1" x14ac:dyDescent="0.2">
      <c r="A61" s="78" t="s">
        <v>0</v>
      </c>
      <c r="B61" s="96"/>
      <c r="C61" s="82"/>
      <c r="D61" s="98"/>
      <c r="F61" s="37">
        <f>D61*SUMIFS(Grunddata!$H$71:$H$83,Grunddata!$A$71:$A$83,C61)/1000</f>
        <v>0</v>
      </c>
    </row>
    <row r="62" spans="1:13" ht="18" customHeight="1" x14ac:dyDescent="0.2">
      <c r="A62" s="78" t="s">
        <v>5</v>
      </c>
      <c r="B62" s="96"/>
      <c r="C62" s="97"/>
      <c r="D62" s="99"/>
      <c r="F62" s="37">
        <f>D62*SUMIFS(Grunddata!$H$71:$H$83,Grunddata!$A$71:$A$83,C62)/1000</f>
        <v>0</v>
      </c>
    </row>
    <row r="63" spans="1:13" ht="18" customHeight="1" x14ac:dyDescent="0.2">
      <c r="A63" s="88" t="s">
        <v>23</v>
      </c>
      <c r="B63" s="96"/>
      <c r="C63" s="82"/>
      <c r="D63" s="98"/>
      <c r="F63" s="37">
        <f>D63*SUMIFS(Grunddata!$H$71:$H$83,Grunddata!$A$71:$A$83,C63)/1000</f>
        <v>0</v>
      </c>
    </row>
    <row r="64" spans="1:13" ht="18" customHeight="1" x14ac:dyDescent="0.2">
      <c r="A64" s="88" t="s">
        <v>23</v>
      </c>
      <c r="B64" s="96"/>
      <c r="C64" s="82"/>
      <c r="D64" s="98"/>
      <c r="F64" s="37">
        <f>D64*SUMIFS(Grunddata!$H$71:$H$83,Grunddata!$A$71:$A$83,C64)/1000</f>
        <v>0</v>
      </c>
    </row>
    <row r="65" spans="1:11" ht="18" customHeight="1" x14ac:dyDescent="0.2">
      <c r="A65" s="88" t="s">
        <v>23</v>
      </c>
      <c r="B65" s="96"/>
      <c r="C65" s="82"/>
      <c r="D65" s="98"/>
      <c r="F65" s="37">
        <f>D65*SUMIFS(Grunddata!$H$71:$H$83,Grunddata!$A$71:$A$83,C65)/1000</f>
        <v>0</v>
      </c>
    </row>
    <row r="66" spans="1:11" ht="18" customHeight="1" x14ac:dyDescent="0.2">
      <c r="A66" s="88" t="s">
        <v>23</v>
      </c>
      <c r="B66" s="96"/>
      <c r="C66" s="82"/>
      <c r="D66" s="98"/>
      <c r="F66" s="37">
        <f>D66*SUMIFS(Grunddata!$H$71:$H$83,Grunddata!$A$71:$A$83,C66)/1000</f>
        <v>0</v>
      </c>
    </row>
    <row r="67" spans="1:11" ht="18" customHeight="1" x14ac:dyDescent="0.25">
      <c r="A67" s="44" t="s">
        <v>7</v>
      </c>
      <c r="B67" s="45"/>
      <c r="C67" s="45"/>
      <c r="D67" s="46">
        <f>SUM(D54:D66)</f>
        <v>0</v>
      </c>
      <c r="F67" s="45">
        <f>SUM(F54:F62)</f>
        <v>0</v>
      </c>
    </row>
    <row r="69" spans="1:11" ht="13.5" thickBot="1" x14ac:dyDescent="0.25">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D28D610F-CA81-3B4E-B5FA-975BC00B87BE}">
      <formula1>1</formula1>
      <formula2>20</formula2>
    </dataValidation>
    <dataValidation type="whole" allowBlank="1" showInputMessage="1" showErrorMessage="1" errorTitle="Ange ett heltal" error="Tillåtna värden är heltal mellan 1 och 20." sqref="F31:F34" xr:uid="{DB8A2A94-1515-1248-BFB0-BF5D85A8BE83}">
      <formula1>1</formula1>
      <formula2>20</formula2>
    </dataValidation>
    <dataValidation type="whole" operator="greaterThan" allowBlank="1" showInputMessage="1" showErrorMessage="1" sqref="B13" xr:uid="{7EE96814-93DB-D74F-90D7-D626A71C194F}">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D15C2937-FE4D-BB45-87BF-65BF7AA40248}">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3C7CCCFB-DC7E-0846-A852-5350587E018E}">
      <formula1>38</formula1>
    </dataValidation>
    <dataValidation type="whole" allowBlank="1" showInputMessage="1" showErrorMessage="1" errorTitle="Ange antal kärl" error="Antal kärl måste anges som ett rimligt heltal." sqref="D54:D66" xr:uid="{938DB717-A333-2343-BFCF-86BF892DBBA4}">
      <formula1>0</formula1>
      <formula2>15</formula2>
    </dataValidation>
    <dataValidation type="list" allowBlank="1" showInputMessage="1" showErrorMessage="1" sqref="B11" xr:uid="{26905DE6-EE07-46CF-B139-EF2E831E7E0E}">
      <formula1>$N$13:$N$15</formula1>
    </dataValidation>
    <dataValidation allowBlank="1" showInputMessage="1" showErrorMessage="1" errorTitle="Endast verksamheter i rullistan" error="Välj verksamhet i rullistan" sqref="C9:G9" xr:uid="{2B92128E-BE5E-C545-9EDC-95436887B3D7}"/>
    <dataValidation type="list" allowBlank="1" showInputMessage="1" showErrorMessage="1" errorTitle="Endast verksamheter i rullistan" error="Välj verksamhet i rullistan" sqref="B9" xr:uid="{8100ED2E-1941-45DA-9868-B128F54668DC}">
      <formula1>$N$6:$N$10</formula1>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7AB68932-98A0-CC4E-A078-873BF73DA6C8}">
          <x14:formula1>
            <xm:f>Grunddata!$A$71:$A$83</xm:f>
          </x14:formula1>
          <xm:sqref>C31:C34</xm:sqref>
        </x14:dataValidation>
        <x14:dataValidation type="list" allowBlank="1" showInputMessage="1" showErrorMessage="1" errorTitle="Felaktigt värde" error="Välj värde från rullistan." xr:uid="{E6FC0BE7-0626-EA43-9DA7-45167D9C0BB8}">
          <x14:formula1>
            <xm:f>Grunddata!$A$33:$A$37</xm:f>
          </x14:formula1>
          <xm:sqref>B23</xm:sqref>
        </x14:dataValidation>
        <x14:dataValidation type="list" allowBlank="1" showInputMessage="1" showErrorMessage="1" errorTitle="Endast tillåtna kärlstorlekar" error="Ange en kärlstorlek från rullistan." xr:uid="{4BEC0C64-A7D7-4F4A-92BA-34E1F034A7A8}">
          <x14:formula1>
            <xm:f>Grunddata!$B$33:$B$37</xm:f>
          </x14:formula1>
          <xm:sqref>C23</xm:sqref>
        </x14:dataValidation>
        <x14:dataValidation type="list" allowBlank="1" showInputMessage="1" showErrorMessage="1" errorTitle="Felaktigt värde" error="Välj värde från rullistan." xr:uid="{63577145-BB7D-4FF2-95C4-8383298529AD}">
          <x14:formula1>
            <xm:f>Grunddata!$D$33:$D$38</xm:f>
          </x14:formula1>
          <xm:sqref>B25</xm:sqref>
        </x14:dataValidation>
        <x14:dataValidation type="list" allowBlank="1" showInputMessage="1" showErrorMessage="1" errorTitle="Endast tillåtna kärlstorlekar" error="Ange en kärlstorlek från rullistan." xr:uid="{646DA7C0-347A-492C-9863-8F10B2F9114C}">
          <x14:formula1>
            <xm:f>Grunddata!$E$33:$E$36</xm:f>
          </x14:formula1>
          <xm:sqref>C25</xm:sqref>
        </x14:dataValidation>
        <x14:dataValidation type="list" allowBlank="1" showInputMessage="1" showErrorMessage="1" errorTitle="Felaktigt värde" error="Välj värde från rullistan." xr:uid="{9F431C5C-BBCD-DE4C-B7CD-7A24F1C8D5A3}">
          <x14:formula1>
            <xm:f>Grunddata!$A$99:$A$112</xm:f>
          </x14:formula1>
          <xm:sqref>B31:B34</xm:sqref>
        </x14:dataValidation>
        <x14:dataValidation type="list" allowBlank="1" showErrorMessage="1" errorTitle="Endast tillåtna kärlstorlekar" error="Ange en kärlstorlek från rullistan." xr:uid="{9856252D-DAD1-1442-B253-59B73F0A7855}">
          <x14:formula1>
            <xm:f>Grunddata!$B$71:$B$83</xm:f>
          </x14:formula1>
          <xm:sqref>C54:C66</xm:sqref>
        </x14:dataValidation>
        <x14:dataValidation type="list" allowBlank="1" xr:uid="{00000000-0002-0000-0200-000000000000}">
          <x14:formula1>
            <xm:f>Grunddata!$A$99:$A$112</xm:f>
          </x14:formula1>
          <xm:sqref>B54:B66</xm:sqref>
        </x14:dataValidation>
        <x14:dataValidation type="list" allowBlank="1" showInputMessage="1" showErrorMessage="1" errorTitle="Felaktigt värde" error="Välj värde från rullistan." xr:uid="{DC34F1D7-625B-400F-AD3F-E80BAFF2D864}">
          <x14:formula1>
            <xm:f>Grunddata!$G$33:$G$39</xm:f>
          </x14:formula1>
          <xm:sqref>B28</xm:sqref>
        </x14:dataValidation>
        <x14:dataValidation type="list" allowBlank="1" showInputMessage="1" showErrorMessage="1" errorTitle="Endast tillåtna kärlstorlekar" error="Ange en kärlstorlek från rullistan." xr:uid="{317BDC4A-4921-4CCD-8AF3-7F1D923EF4D0}">
          <x14:formula1>
            <xm:f>Grunddata!$H$33:$H$36</xm:f>
          </x14:formula1>
          <xm:sqref>C28</xm:sqref>
        </x14:dataValidation>
        <x14:dataValidation type="list" allowBlank="1" showInputMessage="1" showErrorMessage="1" errorTitle="Endast tillåtna kärlstorlekar" error="Ange en kärlstorlek från rullistan." xr:uid="{3B333958-7187-B24D-941E-71FA309D6E9B}">
          <x14:formula1>
            <xm:f>Grunddata!$H$44:$H$47</xm:f>
          </x14:formula1>
          <xm:sqref>C29</xm:sqref>
        </x14:dataValidation>
        <x14:dataValidation type="list" allowBlank="1" showInputMessage="1" showErrorMessage="1" errorTitle="Felaktigt värde" error="Välj värde från rullistan." xr:uid="{3F8F60A9-177B-4589-9603-DEDCA772EAB9}">
          <x14:formula1>
            <xm:f>Grunddata!$G$44:$G$50</xm:f>
          </x14:formula1>
          <xm:sqref>B29</xm:sqref>
        </x14:dataValidation>
        <x14:dataValidation type="list" allowBlank="1" showInputMessage="1" showErrorMessage="1" errorTitle="Felaktigt värde" error="Välj värde från rullistan." xr:uid="{62540983-068B-475F-A5F7-80C2F3910830}">
          <x14:formula1>
            <xm:f>Grunddata!$D$44:$D$49</xm:f>
          </x14:formula1>
          <xm:sqref>B26</xm:sqref>
        </x14:dataValidation>
        <x14:dataValidation type="list" allowBlank="1" showInputMessage="1" showErrorMessage="1" errorTitle="Endast tillåtna kärlstorlekar" error="Ange en kärlstorlek från rullistan." xr:uid="{97E0DB17-4B59-4697-8091-2715BA9A1BC9}">
          <x14:formula1>
            <xm:f>Grunddata!$E$44:$E$47</xm:f>
          </x14:formula1>
          <xm:sqref>C26</xm:sqref>
        </x14:dataValidation>
        <x14:dataValidation type="list" allowBlank="1" showInputMessage="1" showErrorMessage="1" errorTitle="Felaktigt värde" error="Välj värde från rullistan." xr:uid="{04024F4D-46EA-4E71-96EC-10F1ED3EF606}">
          <x14:formula1>
            <xm:f>Grunddata!$D$54:$D$62</xm:f>
          </x14:formula1>
          <xm:sqref>B27</xm:sqref>
        </x14:dataValidation>
        <x14:dataValidation type="list" allowBlank="1" showInputMessage="1" showErrorMessage="1" errorTitle="Endast tillåtna kärlstorlekar" error="Ange en kärlstorlek från rullistan." xr:uid="{6C120AB0-8C2E-4760-A8E2-AF617C928C79}">
          <x14:formula1>
            <xm:f>Grunddata!$E$54:$E$57</xm:f>
          </x14:formula1>
          <xm:sqref>C27</xm:sqref>
        </x14:dataValidation>
        <x14:dataValidation type="list" allowBlank="1" showInputMessage="1" showErrorMessage="1" errorTitle="Felaktigt värde" error="Välj värde från rullistan." xr:uid="{85542331-8844-4423-9715-B189B0DEF020}">
          <x14:formula1>
            <xm:f>Grunddata!$A$44:$A$48</xm:f>
          </x14:formula1>
          <xm:sqref>B22</xm:sqref>
        </x14:dataValidation>
        <x14:dataValidation type="list" allowBlank="1" showInputMessage="1" showErrorMessage="1" errorTitle="Endast tillåtna kärlstorlekar" error="Ange en kärlstorlek från rullistan." xr:uid="{8A82F907-6834-4022-8E71-3484DB063DC4}">
          <x14:formula1>
            <xm:f>Grunddata!$B$44:$B$46</xm:f>
          </x14:formula1>
          <xm:sqref>C22</xm:sqref>
        </x14:dataValidation>
        <x14:dataValidation type="list" allowBlank="1" showInputMessage="1" showErrorMessage="1" errorTitle="Felaktigt värde" error="Välj värde från rullistan." xr:uid="{3DAB42A8-92FA-4B7D-B7E1-019A074A4C3C}">
          <x14:formula1>
            <xm:f>Grunddata!$A$54:$A$60</xm:f>
          </x14:formula1>
          <xm:sqref>B24</xm:sqref>
        </x14:dataValidation>
        <x14:dataValidation type="list" allowBlank="1" showInputMessage="1" showErrorMessage="1" errorTitle="Endast tillåtna kärlstorlekar" error="Ange en kärlstorlek från rullistan." xr:uid="{C22E90A8-81D0-47B7-8657-7E672F6071DF}">
          <x14:formula1>
            <xm:f>Grunddata!$B$54:$B$57</xm:f>
          </x14:formula1>
          <xm:sqref>C24</xm:sqref>
        </x14:dataValidation>
        <x14:dataValidation type="list" allowBlank="1" showInputMessage="1" showErrorMessage="1" errorTitle="Felaktigt värde" error="Välj värde från rullistan." xr:uid="{F92E4675-51E9-0B45-97A7-22B49C944FC7}">
          <x14:formula1>
            <xm:f>Grunddata!$G$54:$G$59</xm:f>
          </x14:formula1>
          <xm:sqref>B30</xm:sqref>
        </x14:dataValidation>
        <x14:dataValidation type="list" allowBlank="1" showInputMessage="1" showErrorMessage="1" errorTitle="Endast tillåtna kärlstorlekar" error="Ange en kärlstorlek från rullistan." xr:uid="{7123C16F-0313-B149-82E6-848CE83E6C8F}">
          <x14:formula1>
            <xm:f>Grunddata!$H$54:$H$56</xm:f>
          </x14:formula1>
          <xm:sqref>C30</xm:sqref>
        </x14:dataValidation>
        <x14:dataValidation type="list" allowBlank="1" showInputMessage="1" showErrorMessage="1" xr:uid="{8C4C3BDA-4C81-4692-B6AB-16C1D005392B}">
          <x14:formula1>
            <xm:f>Grunddata!$A$90:$A$91</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8" sqref="A8"/>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09" t="s">
        <v>96</v>
      </c>
    </row>
    <row r="2" spans="1:3" ht="24.75" customHeight="1" x14ac:dyDescent="0.2">
      <c r="A2" s="151" t="s">
        <v>107</v>
      </c>
      <c r="B2" s="151"/>
      <c r="C2" s="151"/>
    </row>
    <row r="3" spans="1:3" ht="75.2" customHeight="1" x14ac:dyDescent="0.2">
      <c r="A3" s="151" t="s">
        <v>119</v>
      </c>
      <c r="B3" s="151"/>
      <c r="C3" s="151"/>
    </row>
    <row r="4" spans="1:3" x14ac:dyDescent="0.2">
      <c r="A4" s="1" t="s">
        <v>109</v>
      </c>
    </row>
    <row r="5" spans="1:3" ht="15.75" customHeight="1" x14ac:dyDescent="0.2">
      <c r="A5" s="110" t="s">
        <v>86</v>
      </c>
    </row>
    <row r="6" spans="1:3" ht="15.75" customHeight="1" x14ac:dyDescent="0.2">
      <c r="A6" s="111" t="s">
        <v>87</v>
      </c>
    </row>
    <row r="7" spans="1:3" ht="15.75" customHeight="1" x14ac:dyDescent="0.2">
      <c r="A7" s="112" t="s">
        <v>110</v>
      </c>
    </row>
    <row r="8" spans="1:3" ht="15.75" customHeight="1" x14ac:dyDescent="0.2">
      <c r="A8" s="113" t="s">
        <v>97</v>
      </c>
    </row>
    <row r="9" spans="1:3" ht="15.75" customHeight="1" x14ac:dyDescent="0.2">
      <c r="A9" s="114" t="s">
        <v>98</v>
      </c>
      <c r="B9" s="34"/>
    </row>
    <row r="10" spans="1:3" ht="16.5" customHeight="1" x14ac:dyDescent="0.2">
      <c r="A10" t="s">
        <v>108</v>
      </c>
    </row>
    <row r="11" spans="1:3" ht="19.5" customHeight="1" x14ac:dyDescent="0.2">
      <c r="A11" s="54"/>
      <c r="B11" s="54"/>
    </row>
    <row r="12" spans="1:3" x14ac:dyDescent="0.2">
      <c r="A12" s="130" t="s">
        <v>57</v>
      </c>
      <c r="B12" s="131"/>
      <c r="C12" s="131"/>
    </row>
    <row r="13" spans="1:3" ht="60.95" customHeight="1" x14ac:dyDescent="0.2">
      <c r="A13" s="151" t="s">
        <v>120</v>
      </c>
      <c r="B13" s="151"/>
      <c r="C13" s="151"/>
    </row>
    <row r="14" spans="1:3" ht="51" customHeight="1" x14ac:dyDescent="0.2">
      <c r="A14" s="151" t="s">
        <v>143</v>
      </c>
      <c r="B14" s="151"/>
      <c r="C14" s="151"/>
    </row>
    <row r="15" spans="1:3" ht="87" customHeight="1" x14ac:dyDescent="0.2">
      <c r="A15" s="151" t="s">
        <v>136</v>
      </c>
      <c r="B15" s="151"/>
      <c r="C15" s="151"/>
    </row>
    <row r="16" spans="1:3" ht="63" customHeight="1" x14ac:dyDescent="0.2">
      <c r="A16" s="151" t="s">
        <v>135</v>
      </c>
      <c r="B16" s="151"/>
      <c r="C16" s="151"/>
    </row>
    <row r="17" spans="1:3" ht="39.200000000000003" customHeight="1" x14ac:dyDescent="0.2">
      <c r="A17" s="151" t="s">
        <v>137</v>
      </c>
      <c r="B17" s="151"/>
      <c r="C17" s="151"/>
    </row>
    <row r="18" spans="1:3" ht="13.7" customHeight="1" x14ac:dyDescent="0.2">
      <c r="A18" s="54"/>
      <c r="B18" s="54"/>
      <c r="C18" s="54"/>
    </row>
    <row r="19" spans="1:3" ht="14.25" customHeight="1" x14ac:dyDescent="0.2">
      <c r="A19" s="107" t="s">
        <v>58</v>
      </c>
      <c r="B19" s="108"/>
      <c r="C19" s="108"/>
    </row>
    <row r="20" spans="1:3" ht="57.2" customHeight="1" x14ac:dyDescent="0.2">
      <c r="A20" s="151" t="s">
        <v>121</v>
      </c>
      <c r="B20" s="151"/>
      <c r="C20" s="151"/>
    </row>
    <row r="21" spans="1:3" ht="57.2" customHeight="1" x14ac:dyDescent="0.2">
      <c r="A21" s="151" t="s">
        <v>122</v>
      </c>
      <c r="B21" s="151"/>
      <c r="C21" s="151"/>
    </row>
    <row r="22" spans="1:3" ht="61.5" customHeight="1" x14ac:dyDescent="0.2">
      <c r="A22" s="151" t="s">
        <v>106</v>
      </c>
      <c r="B22" s="151"/>
      <c r="C22" s="151"/>
    </row>
    <row r="23" spans="1:3" ht="78.75" customHeight="1" x14ac:dyDescent="0.2">
      <c r="A23" s="151" t="s">
        <v>124</v>
      </c>
      <c r="B23" s="151"/>
      <c r="C23" s="151"/>
    </row>
    <row r="26" spans="1:3" x14ac:dyDescent="0.2">
      <c r="A26" s="34"/>
    </row>
    <row r="30" spans="1:3" ht="15" x14ac:dyDescent="0.2">
      <c r="C30" s="63"/>
    </row>
    <row r="36" spans="1:3" ht="60" customHeight="1" x14ac:dyDescent="0.2">
      <c r="A36" s="151" t="s">
        <v>123</v>
      </c>
      <c r="B36" s="151"/>
      <c r="C36" s="151"/>
    </row>
    <row r="37" spans="1:3" ht="62.1" customHeight="1" x14ac:dyDescent="0.2">
      <c r="A37" s="151" t="s">
        <v>138</v>
      </c>
      <c r="B37" s="151"/>
      <c r="C37" s="151"/>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topLeftCell="A25" zoomScale="97" zoomScaleNormal="100" workbookViewId="0">
      <selection activeCell="N50" sqref="N50"/>
    </sheetView>
  </sheetViews>
  <sheetFormatPr defaultColWidth="10.85546875" defaultRowHeight="12.75" x14ac:dyDescent="0.2"/>
  <cols>
    <col min="1" max="1" width="39.42578125" customWidth="1"/>
    <col min="2" max="8" width="20.85546875" customWidth="1"/>
    <col min="9" max="12" width="10.85546875" hidden="1" customWidth="1"/>
  </cols>
  <sheetData>
    <row r="1" spans="1:12" ht="20.25" x14ac:dyDescent="0.3">
      <c r="A1" s="24" t="s">
        <v>43</v>
      </c>
    </row>
    <row r="2" spans="1:12" ht="12.75" customHeight="1" x14ac:dyDescent="0.3">
      <c r="A2" s="24"/>
    </row>
    <row r="3" spans="1:12" ht="51" customHeight="1" x14ac:dyDescent="0.2">
      <c r="A3" s="175" t="s">
        <v>85</v>
      </c>
      <c r="B3" s="176"/>
      <c r="C3" s="176"/>
      <c r="D3" s="176"/>
      <c r="E3" s="176"/>
      <c r="F3" s="177"/>
      <c r="G3" s="102"/>
      <c r="H3" s="102"/>
    </row>
    <row r="6" spans="1:12" ht="18" x14ac:dyDescent="0.2">
      <c r="A6" s="65" t="s">
        <v>142</v>
      </c>
      <c r="E6" s="18"/>
    </row>
    <row r="7" spans="1:12" ht="13.15" customHeight="1" x14ac:dyDescent="0.2">
      <c r="A7" s="66" t="s">
        <v>52</v>
      </c>
      <c r="K7" s="13" t="s">
        <v>38</v>
      </c>
    </row>
    <row r="8" spans="1:12" ht="13.15" customHeight="1" x14ac:dyDescent="0.2">
      <c r="J8" s="13"/>
    </row>
    <row r="9" spans="1:12" x14ac:dyDescent="0.2">
      <c r="B9" s="14" t="s">
        <v>147</v>
      </c>
      <c r="C9" s="14" t="s">
        <v>148</v>
      </c>
      <c r="D9" s="14" t="s">
        <v>149</v>
      </c>
      <c r="E9" s="14" t="s">
        <v>154</v>
      </c>
      <c r="F9" s="14" t="s">
        <v>111</v>
      </c>
      <c r="G9" s="14" t="s">
        <v>62</v>
      </c>
      <c r="H9" s="14" t="s">
        <v>12</v>
      </c>
      <c r="J9" s="13">
        <v>1</v>
      </c>
    </row>
    <row r="10" spans="1:12" s="8" customFormat="1" x14ac:dyDescent="0.2">
      <c r="A10" s="141"/>
      <c r="B10" s="142"/>
      <c r="C10" s="142"/>
      <c r="D10" s="142"/>
      <c r="E10" s="142"/>
      <c r="F10" s="142"/>
      <c r="G10" s="142"/>
      <c r="H10" s="142"/>
      <c r="J10" s="13"/>
    </row>
    <row r="11" spans="1:12" ht="33" x14ac:dyDescent="0.2">
      <c r="A11" s="122" t="s">
        <v>112</v>
      </c>
      <c r="B11" s="67" t="s">
        <v>10</v>
      </c>
      <c r="C11" s="67" t="s">
        <v>10</v>
      </c>
      <c r="D11" s="67" t="s">
        <v>10</v>
      </c>
      <c r="E11" s="67" t="s">
        <v>4</v>
      </c>
      <c r="F11" s="67" t="s">
        <v>11</v>
      </c>
      <c r="G11" s="67" t="s">
        <v>13</v>
      </c>
      <c r="H11" s="51" t="s">
        <v>32</v>
      </c>
      <c r="J11" s="13">
        <v>3</v>
      </c>
    </row>
    <row r="12" spans="1:12" ht="18" customHeight="1" x14ac:dyDescent="0.2">
      <c r="A12" s="15" t="s">
        <v>2</v>
      </c>
      <c r="B12" s="123">
        <v>5</v>
      </c>
      <c r="C12" s="123">
        <v>10</v>
      </c>
      <c r="D12" s="123">
        <v>15</v>
      </c>
      <c r="E12" s="86">
        <v>1.75</v>
      </c>
      <c r="F12" s="86">
        <v>3.5052083333333335</v>
      </c>
      <c r="G12" s="86">
        <v>7.9450757575757569</v>
      </c>
      <c r="H12" s="124">
        <v>4.5672135509766315E-2</v>
      </c>
      <c r="J12" s="13">
        <v>4</v>
      </c>
    </row>
    <row r="13" spans="1:12" ht="18" customHeight="1" x14ac:dyDescent="0.2">
      <c r="A13" s="16" t="s">
        <v>31</v>
      </c>
      <c r="B13" s="82">
        <v>40</v>
      </c>
      <c r="C13" s="82">
        <v>50</v>
      </c>
      <c r="D13" s="82">
        <v>60</v>
      </c>
      <c r="E13" s="87">
        <v>9.7273255813953483</v>
      </c>
      <c r="F13" s="82">
        <v>18.375</v>
      </c>
      <c r="G13" s="82">
        <v>143.47826086956522</v>
      </c>
      <c r="H13" s="124">
        <v>0.40887302796701325</v>
      </c>
      <c r="J13" s="13">
        <v>5</v>
      </c>
    </row>
    <row r="14" spans="1:12" ht="18" customHeight="1" x14ac:dyDescent="0.2">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
      <c r="A16" s="16" t="s">
        <v>18</v>
      </c>
      <c r="B16" s="82">
        <v>20</v>
      </c>
      <c r="C16" s="82">
        <v>30</v>
      </c>
      <c r="D16" s="82">
        <v>40</v>
      </c>
      <c r="E16" s="87">
        <v>1.0683191186922529</v>
      </c>
      <c r="F16" s="87">
        <v>2.3125</v>
      </c>
      <c r="G16" s="87">
        <v>14.014220505617979</v>
      </c>
      <c r="H16" s="124">
        <v>0.11873826058164924</v>
      </c>
      <c r="J16" s="13">
        <v>8</v>
      </c>
    </row>
    <row r="17" spans="1:10" ht="18" customHeight="1" x14ac:dyDescent="0.2">
      <c r="A17" s="16" t="s">
        <v>6</v>
      </c>
      <c r="B17" s="87">
        <v>1</v>
      </c>
      <c r="C17" s="87">
        <v>2</v>
      </c>
      <c r="D17" s="87">
        <v>3</v>
      </c>
      <c r="E17" s="87">
        <v>0.32843646179401992</v>
      </c>
      <c r="F17" s="87">
        <v>1.1262019230769231</v>
      </c>
      <c r="G17" s="87">
        <v>2</v>
      </c>
      <c r="H17" s="124">
        <v>2.277166193181818E-2</v>
      </c>
      <c r="J17" s="13">
        <v>9</v>
      </c>
    </row>
    <row r="18" spans="1:10" ht="18" customHeight="1" x14ac:dyDescent="0.2">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2">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x14ac:dyDescent="0.2">
      <c r="C23" s="1"/>
    </row>
    <row r="24" spans="1:10" x14ac:dyDescent="0.2">
      <c r="A24" s="62" t="s">
        <v>95</v>
      </c>
      <c r="C24" s="1"/>
    </row>
    <row r="25" spans="1:10" ht="13.5" thickBot="1" x14ac:dyDescent="0.25">
      <c r="A25" s="64"/>
      <c r="B25" s="31"/>
      <c r="C25" s="29"/>
      <c r="D25" s="31"/>
      <c r="E25" s="31"/>
      <c r="F25" s="31"/>
      <c r="G25" s="31"/>
      <c r="H25" s="31"/>
    </row>
    <row r="26" spans="1:10" x14ac:dyDescent="0.2">
      <c r="A26" s="17"/>
      <c r="B26" s="17"/>
    </row>
    <row r="27" spans="1:10" ht="18" x14ac:dyDescent="0.2">
      <c r="A27" s="65" t="s">
        <v>125</v>
      </c>
      <c r="E27" s="18"/>
    </row>
    <row r="28" spans="1:10" ht="15.95" customHeight="1" x14ac:dyDescent="0.2">
      <c r="A28" s="66" t="s">
        <v>126</v>
      </c>
      <c r="B28" s="66"/>
      <c r="C28" s="66"/>
      <c r="D28" s="66"/>
      <c r="E28" s="66"/>
      <c r="F28" s="66"/>
      <c r="G28" s="66"/>
      <c r="H28" s="66"/>
    </row>
    <row r="29" spans="1:10" ht="15.95" customHeight="1" x14ac:dyDescent="0.2">
      <c r="A29" s="66" t="s">
        <v>63</v>
      </c>
      <c r="B29" s="66"/>
      <c r="C29" s="66"/>
      <c r="D29" s="66"/>
      <c r="E29" s="66"/>
      <c r="F29" s="66"/>
      <c r="G29" s="66"/>
      <c r="H29" s="66"/>
    </row>
    <row r="30" spans="1:10" ht="15.75" x14ac:dyDescent="0.25">
      <c r="A30" s="32"/>
      <c r="B30" s="32"/>
      <c r="D30" s="32"/>
      <c r="E30" s="32"/>
      <c r="G30" s="32"/>
      <c r="H30" s="32"/>
    </row>
    <row r="31" spans="1:10" x14ac:dyDescent="0.2">
      <c r="A31" s="1" t="s">
        <v>65</v>
      </c>
      <c r="D31" s="1" t="s">
        <v>68</v>
      </c>
      <c r="G31" s="1" t="s">
        <v>71</v>
      </c>
    </row>
    <row r="32" spans="1:10" s="4" customFormat="1" x14ac:dyDescent="0.2">
      <c r="A32" s="79" t="s">
        <v>35</v>
      </c>
      <c r="B32" s="79" t="s">
        <v>127</v>
      </c>
      <c r="D32" s="79" t="s">
        <v>35</v>
      </c>
      <c r="E32" s="79" t="s">
        <v>127</v>
      </c>
      <c r="G32" s="79" t="s">
        <v>35</v>
      </c>
      <c r="H32" s="79" t="s">
        <v>127</v>
      </c>
    </row>
    <row r="33" spans="1:8" x14ac:dyDescent="0.2">
      <c r="A33" s="88" t="s">
        <v>37</v>
      </c>
      <c r="B33" s="89">
        <v>190</v>
      </c>
      <c r="D33" s="88" t="s">
        <v>37</v>
      </c>
      <c r="E33" s="89">
        <v>370</v>
      </c>
      <c r="G33" s="88" t="s">
        <v>37</v>
      </c>
      <c r="H33" s="89">
        <v>190</v>
      </c>
    </row>
    <row r="34" spans="1:8" x14ac:dyDescent="0.2">
      <c r="A34" s="88" t="s">
        <v>36</v>
      </c>
      <c r="B34" s="89">
        <v>370</v>
      </c>
      <c r="D34" s="88" t="s">
        <v>36</v>
      </c>
      <c r="E34" s="89">
        <v>660</v>
      </c>
      <c r="G34" s="88" t="s">
        <v>36</v>
      </c>
      <c r="H34" s="89"/>
    </row>
    <row r="35" spans="1:8" x14ac:dyDescent="0.2">
      <c r="A35" s="88" t="s">
        <v>160</v>
      </c>
      <c r="B35" s="89">
        <v>660</v>
      </c>
      <c r="D35" s="88" t="s">
        <v>89</v>
      </c>
      <c r="E35" s="89"/>
      <c r="G35" s="88" t="s">
        <v>89</v>
      </c>
      <c r="H35" s="89"/>
    </row>
    <row r="36" spans="1:8" x14ac:dyDescent="0.2">
      <c r="A36" s="88"/>
      <c r="B36" s="89"/>
      <c r="D36" s="88" t="s">
        <v>160</v>
      </c>
      <c r="E36" s="89"/>
      <c r="G36" s="88" t="s">
        <v>113</v>
      </c>
      <c r="H36" s="89"/>
    </row>
    <row r="37" spans="1:8" x14ac:dyDescent="0.2">
      <c r="A37" s="88"/>
      <c r="B37" s="89"/>
      <c r="D37" s="88"/>
      <c r="G37" s="88"/>
    </row>
    <row r="38" spans="1:8" x14ac:dyDescent="0.2">
      <c r="D38" s="88"/>
      <c r="G38" s="88"/>
    </row>
    <row r="39" spans="1:8" x14ac:dyDescent="0.2">
      <c r="G39" s="88"/>
    </row>
    <row r="42" spans="1:8" x14ac:dyDescent="0.2">
      <c r="A42" s="1" t="s">
        <v>66</v>
      </c>
      <c r="D42" s="1" t="s">
        <v>69</v>
      </c>
      <c r="G42" s="1" t="s">
        <v>72</v>
      </c>
    </row>
    <row r="43" spans="1:8" s="4" customFormat="1" x14ac:dyDescent="0.2">
      <c r="A43" s="79" t="s">
        <v>35</v>
      </c>
      <c r="B43" s="79" t="s">
        <v>127</v>
      </c>
      <c r="D43" s="79" t="s">
        <v>35</v>
      </c>
      <c r="E43" s="79" t="s">
        <v>127</v>
      </c>
      <c r="G43" s="79" t="s">
        <v>35</v>
      </c>
      <c r="H43" s="79" t="s">
        <v>127</v>
      </c>
    </row>
    <row r="44" spans="1:8" x14ac:dyDescent="0.2">
      <c r="A44" s="88" t="s">
        <v>37</v>
      </c>
      <c r="B44" s="89">
        <v>140</v>
      </c>
      <c r="D44" s="88" t="s">
        <v>37</v>
      </c>
      <c r="E44" s="89">
        <v>370</v>
      </c>
      <c r="G44" s="88" t="s">
        <v>37</v>
      </c>
      <c r="H44" s="89">
        <v>190</v>
      </c>
    </row>
    <row r="45" spans="1:8" x14ac:dyDescent="0.2">
      <c r="A45" s="88" t="s">
        <v>36</v>
      </c>
      <c r="B45" s="101"/>
      <c r="D45" s="88" t="s">
        <v>36</v>
      </c>
      <c r="E45" s="89">
        <v>660</v>
      </c>
      <c r="G45" s="88" t="s">
        <v>36</v>
      </c>
      <c r="H45" s="89"/>
    </row>
    <row r="46" spans="1:8" x14ac:dyDescent="0.2">
      <c r="A46" s="88"/>
      <c r="B46" s="89"/>
      <c r="D46" s="88" t="s">
        <v>89</v>
      </c>
      <c r="E46" s="89"/>
      <c r="G46" s="88" t="s">
        <v>89</v>
      </c>
      <c r="H46" s="89"/>
    </row>
    <row r="47" spans="1:8" x14ac:dyDescent="0.2">
      <c r="A47" s="88"/>
      <c r="B47" s="73"/>
      <c r="D47" s="88" t="s">
        <v>160</v>
      </c>
      <c r="E47" s="89"/>
      <c r="G47" s="88" t="s">
        <v>113</v>
      </c>
      <c r="H47" s="89"/>
    </row>
    <row r="48" spans="1:8" x14ac:dyDescent="0.2">
      <c r="A48" s="88"/>
      <c r="D48" s="88"/>
      <c r="G48" s="88"/>
    </row>
    <row r="49" spans="1:8" x14ac:dyDescent="0.2">
      <c r="A49" s="74"/>
      <c r="D49" s="88"/>
      <c r="G49" s="88"/>
    </row>
    <row r="50" spans="1:8" x14ac:dyDescent="0.2">
      <c r="D50" s="71"/>
      <c r="G50" s="88"/>
    </row>
    <row r="52" spans="1:8" x14ac:dyDescent="0.2">
      <c r="A52" s="1" t="s">
        <v>67</v>
      </c>
      <c r="D52" s="1" t="s">
        <v>70</v>
      </c>
      <c r="G52" s="5" t="s">
        <v>82</v>
      </c>
      <c r="H52" s="4"/>
    </row>
    <row r="53" spans="1:8" s="4" customFormat="1" x14ac:dyDescent="0.2">
      <c r="A53" s="79" t="s">
        <v>35</v>
      </c>
      <c r="B53" s="79" t="s">
        <v>127</v>
      </c>
      <c r="D53" s="79" t="s">
        <v>35</v>
      </c>
      <c r="E53" s="79" t="s">
        <v>127</v>
      </c>
      <c r="G53" s="79" t="s">
        <v>35</v>
      </c>
      <c r="H53" s="79" t="s">
        <v>127</v>
      </c>
    </row>
    <row r="54" spans="1:8" x14ac:dyDescent="0.2">
      <c r="A54" s="88" t="s">
        <v>37</v>
      </c>
      <c r="B54" s="89">
        <v>190</v>
      </c>
      <c r="D54" s="88" t="s">
        <v>37</v>
      </c>
      <c r="E54" s="89">
        <v>190</v>
      </c>
      <c r="G54" s="88" t="s">
        <v>37</v>
      </c>
      <c r="H54" s="89">
        <v>660</v>
      </c>
    </row>
    <row r="55" spans="1:8" x14ac:dyDescent="0.2">
      <c r="A55" s="88" t="s">
        <v>36</v>
      </c>
      <c r="B55" s="89">
        <v>370</v>
      </c>
      <c r="D55" s="88" t="s">
        <v>36</v>
      </c>
      <c r="E55" s="89"/>
      <c r="G55" s="88" t="s">
        <v>36</v>
      </c>
      <c r="H55" s="89"/>
    </row>
    <row r="56" spans="1:8" x14ac:dyDescent="0.2">
      <c r="A56" s="88" t="s">
        <v>89</v>
      </c>
      <c r="B56" s="89"/>
      <c r="D56" s="88" t="s">
        <v>89</v>
      </c>
      <c r="E56" s="89"/>
      <c r="G56" s="88"/>
      <c r="H56" s="101"/>
    </row>
    <row r="57" spans="1:8" x14ac:dyDescent="0.2">
      <c r="A57" s="88" t="s">
        <v>113</v>
      </c>
      <c r="B57" s="89"/>
      <c r="D57" s="88" t="s">
        <v>113</v>
      </c>
      <c r="E57" s="89"/>
      <c r="G57" s="88"/>
      <c r="H57" s="72"/>
    </row>
    <row r="58" spans="1:8" x14ac:dyDescent="0.2">
      <c r="A58" s="88"/>
      <c r="D58" s="88"/>
      <c r="G58" s="88"/>
    </row>
    <row r="59" spans="1:8" x14ac:dyDescent="0.2">
      <c r="A59" s="88"/>
      <c r="D59" s="88"/>
      <c r="G59" s="88"/>
    </row>
    <row r="60" spans="1:8" x14ac:dyDescent="0.2">
      <c r="A60" s="88"/>
      <c r="D60" s="88"/>
    </row>
    <row r="61" spans="1:8" x14ac:dyDescent="0.2">
      <c r="D61" s="71"/>
    </row>
    <row r="62" spans="1:8" ht="13.5" thickBot="1" x14ac:dyDescent="0.25">
      <c r="A62" s="31"/>
      <c r="B62" s="31"/>
      <c r="C62" s="31"/>
      <c r="D62" s="75"/>
      <c r="E62" s="31"/>
      <c r="F62" s="31"/>
      <c r="G62" s="31"/>
      <c r="H62" s="31"/>
    </row>
    <row r="64" spans="1:8" x14ac:dyDescent="0.2">
      <c r="A64" s="71"/>
    </row>
    <row r="65" spans="1:10" ht="18" x14ac:dyDescent="0.2">
      <c r="A65" s="65" t="s">
        <v>74</v>
      </c>
    </row>
    <row r="66" spans="1:10" x14ac:dyDescent="0.2">
      <c r="A66" t="s">
        <v>140</v>
      </c>
    </row>
    <row r="67" spans="1:10" x14ac:dyDescent="0.2">
      <c r="A67" t="s">
        <v>139</v>
      </c>
    </row>
    <row r="69" spans="1:10" ht="18" customHeight="1" x14ac:dyDescent="0.2">
      <c r="C69" s="178" t="s">
        <v>131</v>
      </c>
      <c r="D69" s="178"/>
      <c r="E69" s="178"/>
    </row>
    <row r="70" spans="1:10" ht="51" x14ac:dyDescent="0.2">
      <c r="A70" s="9" t="s">
        <v>54</v>
      </c>
      <c r="B70" s="10" t="s">
        <v>53</v>
      </c>
      <c r="C70" s="10" t="s">
        <v>128</v>
      </c>
      <c r="D70" s="10" t="s">
        <v>129</v>
      </c>
      <c r="E70" s="10" t="s">
        <v>132</v>
      </c>
      <c r="F70" s="10" t="s">
        <v>55</v>
      </c>
      <c r="G70" s="10" t="s">
        <v>103</v>
      </c>
      <c r="H70" s="10" t="s">
        <v>104</v>
      </c>
      <c r="I70" s="116"/>
      <c r="J70" s="117"/>
    </row>
    <row r="71" spans="1:10" ht="18" customHeight="1" x14ac:dyDescent="0.2">
      <c r="A71" s="137">
        <v>140</v>
      </c>
      <c r="B71" s="38">
        <v>140</v>
      </c>
      <c r="C71" s="138">
        <v>500</v>
      </c>
      <c r="D71" s="138">
        <v>550</v>
      </c>
      <c r="E71" s="138">
        <v>1065</v>
      </c>
      <c r="F71" s="96">
        <v>100</v>
      </c>
      <c r="G71" s="11">
        <f t="shared" ref="G71:G80" si="4">C71+F71</f>
        <v>600</v>
      </c>
      <c r="H71" s="11">
        <f>C71+F71</f>
        <v>600</v>
      </c>
      <c r="J71" s="118"/>
    </row>
    <row r="72" spans="1:10" ht="18" customHeight="1" x14ac:dyDescent="0.2">
      <c r="A72" s="137">
        <v>190</v>
      </c>
      <c r="B72" s="38">
        <v>190</v>
      </c>
      <c r="C72" s="138">
        <v>559</v>
      </c>
      <c r="D72" s="138">
        <v>690</v>
      </c>
      <c r="E72" s="138">
        <v>1075</v>
      </c>
      <c r="F72" s="96">
        <v>100</v>
      </c>
      <c r="G72" s="11">
        <f t="shared" si="4"/>
        <v>659</v>
      </c>
      <c r="H72" s="11">
        <f t="shared" ref="H72:H75" si="5">C72+F72</f>
        <v>659</v>
      </c>
      <c r="J72" s="118"/>
    </row>
    <row r="73" spans="1:10" ht="18" customHeight="1" x14ac:dyDescent="0.2">
      <c r="A73" s="137">
        <v>240</v>
      </c>
      <c r="B73" s="38">
        <v>240</v>
      </c>
      <c r="C73" s="138">
        <v>580</v>
      </c>
      <c r="D73" s="138">
        <v>731</v>
      </c>
      <c r="E73" s="138">
        <v>1072</v>
      </c>
      <c r="F73" s="96">
        <v>100</v>
      </c>
      <c r="G73" s="11">
        <f t="shared" si="4"/>
        <v>680</v>
      </c>
      <c r="H73" s="11">
        <f t="shared" si="5"/>
        <v>680</v>
      </c>
      <c r="J73" s="118"/>
    </row>
    <row r="74" spans="1:10" ht="18" customHeight="1" x14ac:dyDescent="0.2">
      <c r="A74" s="137">
        <v>370</v>
      </c>
      <c r="B74" s="38">
        <v>370</v>
      </c>
      <c r="C74" s="138">
        <v>770</v>
      </c>
      <c r="D74" s="138">
        <v>811</v>
      </c>
      <c r="E74" s="138">
        <v>1097</v>
      </c>
      <c r="F74" s="96">
        <v>100</v>
      </c>
      <c r="G74" s="11">
        <f t="shared" si="4"/>
        <v>870</v>
      </c>
      <c r="H74" s="11">
        <f t="shared" si="5"/>
        <v>870</v>
      </c>
      <c r="J74" s="118"/>
    </row>
    <row r="75" spans="1:10" ht="18" customHeight="1" x14ac:dyDescent="0.2">
      <c r="A75" s="137">
        <v>400</v>
      </c>
      <c r="B75" s="38">
        <v>400</v>
      </c>
      <c r="C75" s="138">
        <v>980</v>
      </c>
      <c r="D75" s="138">
        <v>780</v>
      </c>
      <c r="E75" s="138">
        <v>1130</v>
      </c>
      <c r="F75" s="96">
        <v>100</v>
      </c>
      <c r="G75" s="11">
        <f t="shared" si="4"/>
        <v>1080</v>
      </c>
      <c r="H75" s="11">
        <f t="shared" si="5"/>
        <v>1080</v>
      </c>
      <c r="J75" s="118"/>
    </row>
    <row r="76" spans="1:10" ht="18" customHeight="1" x14ac:dyDescent="0.2">
      <c r="A76" s="137">
        <v>500</v>
      </c>
      <c r="B76" s="38">
        <v>500</v>
      </c>
      <c r="C76" s="138">
        <v>980</v>
      </c>
      <c r="D76" s="138">
        <v>740</v>
      </c>
      <c r="E76" s="138">
        <v>1260</v>
      </c>
      <c r="F76" s="96">
        <v>100</v>
      </c>
      <c r="G76" s="11">
        <f t="shared" si="4"/>
        <v>1080</v>
      </c>
      <c r="H76" s="11">
        <f>D76+F76</f>
        <v>840</v>
      </c>
      <c r="I76" s="106"/>
      <c r="J76" s="118"/>
    </row>
    <row r="77" spans="1:10" ht="18" customHeight="1" x14ac:dyDescent="0.2">
      <c r="A77" s="137">
        <v>660</v>
      </c>
      <c r="B77" s="38">
        <v>660</v>
      </c>
      <c r="C77" s="138">
        <v>1265</v>
      </c>
      <c r="D77" s="138">
        <v>774</v>
      </c>
      <c r="E77" s="138">
        <v>1218</v>
      </c>
      <c r="F77" s="96">
        <v>100</v>
      </c>
      <c r="G77" s="38">
        <f t="shared" si="4"/>
        <v>1365</v>
      </c>
      <c r="H77" s="11">
        <f>D77+F77</f>
        <v>874</v>
      </c>
      <c r="I77" s="106">
        <f>G77</f>
        <v>1365</v>
      </c>
      <c r="J77" s="119" t="s">
        <v>61</v>
      </c>
    </row>
    <row r="78" spans="1:10" ht="18" customHeight="1" x14ac:dyDescent="0.2">
      <c r="A78" s="137">
        <v>770</v>
      </c>
      <c r="B78" s="38">
        <v>770</v>
      </c>
      <c r="C78" s="138">
        <v>1265</v>
      </c>
      <c r="D78" s="138">
        <v>774</v>
      </c>
      <c r="E78" s="138">
        <v>1368</v>
      </c>
      <c r="F78" s="96">
        <v>100</v>
      </c>
      <c r="G78" s="11">
        <f t="shared" si="4"/>
        <v>1365</v>
      </c>
      <c r="H78" s="11">
        <f>D78+F78</f>
        <v>874</v>
      </c>
      <c r="J78" s="118"/>
    </row>
    <row r="79" spans="1:10" ht="18" customHeight="1" x14ac:dyDescent="0.2">
      <c r="A79" s="137">
        <v>1000</v>
      </c>
      <c r="B79" s="38">
        <v>1000</v>
      </c>
      <c r="C79" s="138">
        <v>1254</v>
      </c>
      <c r="D79" s="138">
        <v>1090</v>
      </c>
      <c r="E79" s="138">
        <v>1354</v>
      </c>
      <c r="F79" s="96">
        <v>100</v>
      </c>
      <c r="G79" s="11">
        <f t="shared" si="4"/>
        <v>1354</v>
      </c>
      <c r="H79" s="11">
        <f>D79+F79</f>
        <v>1190</v>
      </c>
      <c r="I79" s="6"/>
      <c r="J79" s="118"/>
    </row>
    <row r="80" spans="1:10" ht="18" customHeight="1" x14ac:dyDescent="0.2">
      <c r="A80" s="137" t="s">
        <v>29</v>
      </c>
      <c r="B80" s="38">
        <v>550</v>
      </c>
      <c r="C80" s="138">
        <v>800</v>
      </c>
      <c r="D80" s="138">
        <v>750</v>
      </c>
      <c r="E80" s="138">
        <v>1300</v>
      </c>
      <c r="F80" s="96">
        <v>100</v>
      </c>
      <c r="G80" s="11">
        <f t="shared" si="4"/>
        <v>900</v>
      </c>
      <c r="H80" s="38">
        <f>C80+F80</f>
        <v>900</v>
      </c>
      <c r="I80" s="76">
        <v>900</v>
      </c>
      <c r="J80" s="119" t="s">
        <v>61</v>
      </c>
    </row>
    <row r="81" spans="1:10" ht="18" customHeight="1" x14ac:dyDescent="0.2">
      <c r="A81" s="89"/>
      <c r="B81" s="82"/>
      <c r="C81" s="96"/>
      <c r="D81" s="96"/>
      <c r="E81" s="96"/>
      <c r="F81" s="96"/>
      <c r="G81" s="11">
        <f t="shared" ref="G81:G83" si="6">C81+F81</f>
        <v>0</v>
      </c>
      <c r="H81" s="11">
        <f t="shared" ref="H81:H83" si="7">C81+F81</f>
        <v>0</v>
      </c>
      <c r="J81" s="118"/>
    </row>
    <row r="82" spans="1:10" ht="18" customHeight="1" x14ac:dyDescent="0.2">
      <c r="A82" s="89"/>
      <c r="B82" s="82"/>
      <c r="C82" s="96"/>
      <c r="D82" s="96"/>
      <c r="E82" s="96"/>
      <c r="F82" s="96"/>
      <c r="G82" s="11">
        <f t="shared" ref="G82" si="8">C82+F82</f>
        <v>0</v>
      </c>
      <c r="H82" s="11">
        <f t="shared" ref="H82" si="9">C82+F82</f>
        <v>0</v>
      </c>
      <c r="J82" s="118"/>
    </row>
    <row r="83" spans="1:10" ht="18" customHeight="1" x14ac:dyDescent="0.2">
      <c r="A83" s="89"/>
      <c r="B83" s="82"/>
      <c r="C83" s="96"/>
      <c r="D83" s="96"/>
      <c r="E83" s="96"/>
      <c r="F83" s="96"/>
      <c r="G83" s="11">
        <f t="shared" si="6"/>
        <v>0</v>
      </c>
      <c r="H83" s="11">
        <f t="shared" si="7"/>
        <v>0</v>
      </c>
      <c r="I83" s="115"/>
      <c r="J83" s="120"/>
    </row>
    <row r="84" spans="1:10" x14ac:dyDescent="0.2">
      <c r="A84" s="139" t="s">
        <v>134</v>
      </c>
    </row>
    <row r="85" spans="1:10" x14ac:dyDescent="0.2">
      <c r="A85" s="70" t="s">
        <v>133</v>
      </c>
    </row>
    <row r="86" spans="1:10" ht="13.5" thickBot="1" x14ac:dyDescent="0.25">
      <c r="A86" s="64"/>
      <c r="B86" s="31"/>
      <c r="C86" s="31"/>
      <c r="D86" s="31"/>
      <c r="E86" s="31"/>
      <c r="F86" s="31"/>
      <c r="G86" s="31"/>
      <c r="H86" s="31"/>
    </row>
    <row r="87" spans="1:10" hidden="1" x14ac:dyDescent="0.2">
      <c r="A87" s="62"/>
    </row>
    <row r="88" spans="1:10" ht="18" hidden="1" x14ac:dyDescent="0.25">
      <c r="A88" s="2" t="s">
        <v>99</v>
      </c>
    </row>
    <row r="89" spans="1:10" hidden="1" x14ac:dyDescent="0.2">
      <c r="A89" t="s">
        <v>101</v>
      </c>
    </row>
    <row r="90" spans="1:10" hidden="1" x14ac:dyDescent="0.2">
      <c r="A90" s="137" t="s">
        <v>100</v>
      </c>
    </row>
    <row r="91" spans="1:10" hidden="1" x14ac:dyDescent="0.2">
      <c r="A91" s="137" t="s">
        <v>102</v>
      </c>
    </row>
    <row r="92" spans="1:10" hidden="1" x14ac:dyDescent="0.2"/>
    <row r="93" spans="1:10" ht="13.5" hidden="1" thickBot="1" x14ac:dyDescent="0.25">
      <c r="A93" s="64"/>
      <c r="B93" s="31"/>
      <c r="C93" s="31"/>
      <c r="D93" s="31"/>
      <c r="E93" s="31"/>
      <c r="F93" s="31"/>
      <c r="G93" s="31"/>
      <c r="H93" s="31"/>
    </row>
    <row r="94" spans="1:10" x14ac:dyDescent="0.2">
      <c r="A94" s="62"/>
    </row>
    <row r="95" spans="1:10" ht="18" x14ac:dyDescent="0.25">
      <c r="A95" s="2" t="s">
        <v>64</v>
      </c>
      <c r="E95" s="18"/>
    </row>
    <row r="96" spans="1:10" x14ac:dyDescent="0.2">
      <c r="A96" t="s">
        <v>141</v>
      </c>
      <c r="E96" s="18"/>
    </row>
    <row r="97" spans="1:8" ht="18" customHeight="1" x14ac:dyDescent="0.2">
      <c r="E97" s="18"/>
    </row>
    <row r="98" spans="1:8" s="1" customFormat="1" ht="38.25" x14ac:dyDescent="0.2">
      <c r="A98" s="68" t="s">
        <v>35</v>
      </c>
      <c r="B98" s="69" t="s">
        <v>42</v>
      </c>
      <c r="C98" s="5"/>
      <c r="E98" s="19"/>
    </row>
    <row r="99" spans="1:8" ht="18" customHeight="1" x14ac:dyDescent="0.2">
      <c r="A99" s="52" t="s">
        <v>90</v>
      </c>
      <c r="B99" s="38">
        <v>260</v>
      </c>
      <c r="C99" s="5"/>
      <c r="D99" s="1"/>
      <c r="E99" s="19"/>
      <c r="F99" s="1"/>
      <c r="G99" s="1"/>
      <c r="H99" s="1"/>
    </row>
    <row r="100" spans="1:8" ht="18" customHeight="1" x14ac:dyDescent="0.2">
      <c r="A100" s="52" t="s">
        <v>91</v>
      </c>
      <c r="B100" s="38">
        <v>156</v>
      </c>
      <c r="C100" s="20"/>
    </row>
    <row r="101" spans="1:8" ht="18" customHeight="1" x14ac:dyDescent="0.2">
      <c r="A101" s="52" t="s">
        <v>92</v>
      </c>
      <c r="B101" s="38">
        <v>104</v>
      </c>
      <c r="C101" s="20"/>
    </row>
    <row r="102" spans="1:8" ht="18" customHeight="1" x14ac:dyDescent="0.2">
      <c r="A102" s="52" t="s">
        <v>36</v>
      </c>
      <c r="B102" s="38">
        <v>52</v>
      </c>
      <c r="C102" s="20"/>
    </row>
    <row r="103" spans="1:8" ht="18" customHeight="1" x14ac:dyDescent="0.2">
      <c r="A103" s="52" t="s">
        <v>37</v>
      </c>
      <c r="B103" s="38">
        <v>26</v>
      </c>
      <c r="C103" s="20"/>
    </row>
    <row r="104" spans="1:8" ht="18" customHeight="1" x14ac:dyDescent="0.2">
      <c r="A104" s="52" t="s">
        <v>89</v>
      </c>
      <c r="B104" s="38">
        <v>13</v>
      </c>
      <c r="C104" s="20"/>
    </row>
    <row r="105" spans="1:8" ht="18" customHeight="1" x14ac:dyDescent="0.2">
      <c r="A105" s="52" t="s">
        <v>113</v>
      </c>
      <c r="B105" s="37">
        <v>6.5</v>
      </c>
      <c r="C105" s="20"/>
    </row>
    <row r="106" spans="1:8" ht="18" customHeight="1" x14ac:dyDescent="0.2">
      <c r="A106" s="52" t="s">
        <v>114</v>
      </c>
      <c r="B106" s="37">
        <v>4.33</v>
      </c>
      <c r="C106" s="20"/>
    </row>
    <row r="107" spans="1:8" ht="18" customHeight="1" x14ac:dyDescent="0.2">
      <c r="A107" s="52" t="s">
        <v>93</v>
      </c>
      <c r="B107" s="38">
        <v>2</v>
      </c>
      <c r="C107" s="20"/>
    </row>
    <row r="108" spans="1:8" ht="18" customHeight="1" x14ac:dyDescent="0.2">
      <c r="A108" s="52" t="s">
        <v>94</v>
      </c>
      <c r="B108" s="38">
        <v>1</v>
      </c>
      <c r="C108" s="20"/>
    </row>
    <row r="109" spans="1:8" ht="18" customHeight="1" x14ac:dyDescent="0.2">
      <c r="A109" s="88" t="s">
        <v>160</v>
      </c>
      <c r="B109" s="87">
        <v>8.6</v>
      </c>
    </row>
    <row r="110" spans="1:8" ht="18" customHeight="1" x14ac:dyDescent="0.2">
      <c r="A110" s="88"/>
      <c r="B110" s="87"/>
    </row>
    <row r="111" spans="1:8" ht="18" customHeight="1" x14ac:dyDescent="0.2">
      <c r="A111" s="88"/>
      <c r="B111" s="87"/>
    </row>
    <row r="112" spans="1:8" ht="18" customHeight="1" x14ac:dyDescent="0.2">
      <c r="A112" s="88"/>
      <c r="B112" s="87"/>
    </row>
    <row r="114" spans="1:8" ht="13.5" thickBot="1" x14ac:dyDescent="0.25">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67D627EC-F099-5141-A156-0297BEDA8A95}">
      <formula1>15</formula1>
    </dataValidation>
    <dataValidation type="decimal" allowBlank="1" showInputMessage="1" showErrorMessage="1" errorTitle="Ange antal tömningar per år" error="Maximalt antal tömningar som får anges är 260." sqref="B100:B108" xr:uid="{52BCE1F4-DEC7-774A-8F39-6A1E81BD6F9F}">
      <formula1>1</formula1>
      <formula2>260</formula2>
    </dataValidation>
    <dataValidation type="decimal" allowBlank="1" showInputMessage="1" showErrorMessage="1" errorTitle="Ange ett tal" error="Ange en volym i liter." sqref="B12:D19 B20:H21 F12:G19" xr:uid="{0E1A8CF9-244A-A742-A196-EAC7A5D8C554}">
      <formula1>0</formula1>
      <formula2>100</formula2>
    </dataValidation>
    <dataValidation type="list" allowBlank="1" showInputMessage="1" showErrorMessage="1" sqref="A33:A37 D61:D62 D54:D59 G54:G59 G33:G39 D44:D50 D33:D38 A54:A60 A44:A48 G44:G50" xr:uid="{0AD529A0-B76B-2541-99C4-3C358F4B6879}">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D5C37CB4-4796-C14C-A2B6-B3E22785E961}">
      <formula1>$A$71:$A$83</formula1>
    </dataValidation>
    <dataValidation type="whole" operator="lessThanOrEqual" allowBlank="1" showInputMessage="1" showErrorMessage="1" errorTitle="Ange kärlvolym i liter" error="Ange kärlvolymen i liter. Värdet får inte överstiga 1500." sqref="B71:B83 B85" xr:uid="{5C9CB579-91D1-0C41-B2F9-116FDA61F193}">
      <formula1>1500</formula1>
    </dataValidation>
    <dataValidation type="whole" operator="lessThanOrEqual" allowBlank="1" showInputMessage="1" showErrorMessage="1" errorTitle="Ange mått i mm" error="Mått måste anges som heltal i mm och vara ett rimligt värde." sqref="C71:F83 C85:F85" xr:uid="{B6CFA9C3-BC08-704B-8D2C-ADECA3B19DB1}">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Props1.xml><?xml version="1.0" encoding="utf-8"?>
<ds:datastoreItem xmlns:ds="http://schemas.openxmlformats.org/officeDocument/2006/customXml" ds:itemID="{93FA872D-9BAD-4A90-AFE8-7A0A5198B1B8}">
  <ds:schemaRefs>
    <ds:schemaRef ds:uri="http://schemas.microsoft.com/sharepoint/v3/contenttype/forms"/>
  </ds:schemaRefs>
</ds:datastoreItem>
</file>

<file path=customXml/itemProps2.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691C14-E73D-4EDE-A13A-86B560149388}">
  <ds:schemaRefs>
    <ds:schemaRef ds:uri="http://schemas.microsoft.com/office/2006/documentManagement/types"/>
    <ds:schemaRef ds:uri="http://purl.org/dc/elements/1.1/"/>
    <ds:schemaRef ds:uri="http://purl.org/dc/dcmitype/"/>
    <ds:schemaRef ds:uri="fcf1dfa7-90b3-46ec-8897-c206e4c43be8"/>
    <ds:schemaRef ds:uri="http://purl.org/dc/terms/"/>
    <ds:schemaRef ds:uri="http://www.w3.org/XML/1998/namespace"/>
    <ds:schemaRef ds:uri="34ccc8df-0b16-4a32-bfed-dc4ee0391b96"/>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Dimensionering</vt:lpstr>
      <vt:lpstr>Instruktion till modellen</vt:lpstr>
      <vt:lpstr>Grunddata</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Jonas Jonsson</cp:lastModifiedBy>
  <cp:lastPrinted>2019-03-13T11:38:44Z</cp:lastPrinted>
  <dcterms:created xsi:type="dcterms:W3CDTF">2008-12-18T07:27:17Z</dcterms:created>
  <dcterms:modified xsi:type="dcterms:W3CDTF">2026-06-10T12:56:15Z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